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 codeName="{AE6600E7-7A62-396C-DE95-9942FA9DD81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uent\Documents\IGD\"/>
    </mc:Choice>
  </mc:AlternateContent>
  <xr:revisionPtr revIDLastSave="0" documentId="13_ncr:1_{080B46C1-1626-40C1-B5A1-317DA2D927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ereitschaft" sheetId="1" r:id="rId1"/>
    <sheet name="Tabelle2" sheetId="2" state="hidden" r:id="rId2"/>
    <sheet name="Feiertag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K21" i="1"/>
  <c r="Q61" i="1" l="1"/>
  <c r="L49" i="1" l="1"/>
  <c r="L51" i="1"/>
  <c r="L53" i="1"/>
  <c r="L55" i="1"/>
  <c r="L57" i="1"/>
  <c r="L59" i="1"/>
  <c r="K47" i="1"/>
  <c r="L47" i="1"/>
  <c r="K59" i="1"/>
  <c r="K46" i="1"/>
  <c r="L46" i="1"/>
  <c r="K45" i="1"/>
  <c r="L45" i="1"/>
  <c r="K43" i="1"/>
  <c r="L43" i="1"/>
  <c r="O9" i="1"/>
  <c r="G1" i="4" l="1"/>
  <c r="L1" i="4" l="1"/>
  <c r="K6" i="4" l="1"/>
  <c r="L6" i="4" s="1"/>
  <c r="K10" i="4"/>
  <c r="L10" i="4" s="1"/>
  <c r="K2" i="4"/>
  <c r="K3" i="4"/>
  <c r="L3" i="4" s="1"/>
  <c r="K8" i="4"/>
  <c r="L8" i="4" s="1"/>
  <c r="K14" i="4"/>
  <c r="L14" i="4" s="1"/>
  <c r="K15" i="4"/>
  <c r="L15" i="4" s="1"/>
  <c r="K16" i="4"/>
  <c r="L16" i="4" s="1"/>
  <c r="L19" i="1"/>
  <c r="L21" i="1"/>
  <c r="K23" i="1"/>
  <c r="L23" i="1"/>
  <c r="L25" i="1"/>
  <c r="K27" i="1"/>
  <c r="L27" i="1"/>
  <c r="K29" i="1"/>
  <c r="L29" i="1"/>
  <c r="K31" i="1"/>
  <c r="L31" i="1"/>
  <c r="K33" i="1"/>
  <c r="L33" i="1"/>
  <c r="K35" i="1"/>
  <c r="L35" i="1"/>
  <c r="K37" i="1"/>
  <c r="L37" i="1"/>
  <c r="K39" i="1"/>
  <c r="L39" i="1"/>
  <c r="K41" i="1"/>
  <c r="L41" i="1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K61" i="1" l="1"/>
  <c r="L2" i="4"/>
  <c r="K7" i="4"/>
  <c r="L7" i="4" s="1"/>
  <c r="K4" i="4"/>
  <c r="K12" i="4"/>
  <c r="L12" i="4" s="1"/>
  <c r="K13" i="4"/>
  <c r="L13" i="4" s="1"/>
  <c r="K11" i="4"/>
  <c r="L11" i="4" s="1"/>
  <c r="K9" i="4"/>
  <c r="L9" i="4" s="1"/>
  <c r="B19" i="1" l="1"/>
  <c r="O19" i="1" s="1"/>
  <c r="B49" i="1"/>
  <c r="B60" i="1"/>
  <c r="B57" i="1"/>
  <c r="B59" i="1"/>
  <c r="B55" i="1"/>
  <c r="B51" i="1"/>
  <c r="B53" i="1"/>
  <c r="B43" i="1"/>
  <c r="B47" i="1"/>
  <c r="B45" i="1"/>
  <c r="L4" i="4"/>
  <c r="B27" i="1"/>
  <c r="B39" i="1"/>
  <c r="B23" i="1"/>
  <c r="B25" i="1"/>
  <c r="B37" i="1"/>
  <c r="B29" i="1"/>
  <c r="B31" i="1"/>
  <c r="B33" i="1"/>
  <c r="B35" i="1"/>
  <c r="M35" i="1" s="1"/>
  <c r="B41" i="1"/>
  <c r="B21" i="1"/>
  <c r="M19" i="1" l="1"/>
  <c r="M57" i="1"/>
  <c r="O57" i="1"/>
  <c r="M21" i="1"/>
  <c r="O21" i="1"/>
  <c r="M31" i="1"/>
  <c r="O31" i="1"/>
  <c r="O45" i="1"/>
  <c r="M45" i="1"/>
  <c r="M51" i="1"/>
  <c r="O51" i="1"/>
  <c r="M41" i="1"/>
  <c r="O41" i="1"/>
  <c r="M29" i="1"/>
  <c r="O29" i="1"/>
  <c r="M39" i="1"/>
  <c r="O39" i="1"/>
  <c r="M47" i="1"/>
  <c r="O47" i="1"/>
  <c r="M55" i="1"/>
  <c r="O55" i="1"/>
  <c r="M49" i="1"/>
  <c r="O49" i="1"/>
  <c r="M33" i="1"/>
  <c r="O33" i="1"/>
  <c r="M25" i="1"/>
  <c r="O25" i="1"/>
  <c r="M53" i="1"/>
  <c r="O53" i="1"/>
  <c r="M23" i="1"/>
  <c r="O23" i="1"/>
  <c r="M37" i="1"/>
  <c r="O37" i="1"/>
  <c r="M27" i="1"/>
  <c r="O27" i="1"/>
  <c r="M43" i="1"/>
  <c r="O43" i="1"/>
  <c r="M59" i="1"/>
  <c r="M62" i="1" s="1"/>
  <c r="O59" i="1"/>
  <c r="O35" i="1"/>
  <c r="M61" i="1" l="1"/>
  <c r="O61" i="1"/>
  <c r="K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Günther</author>
    <author>Autor</author>
  </authors>
  <commentList>
    <comment ref="A5" authorId="0" shapeId="0" xr:uid="{DA7AA8C5-7EF1-41A3-BE88-DD590480BD1B}">
      <text>
        <r>
          <rPr>
            <b/>
            <sz val="9"/>
            <color indexed="81"/>
            <rFont val="Segoe UI"/>
            <family val="2"/>
          </rPr>
          <t>Martin Günther: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6"/>
            <color indexed="81"/>
            <rFont val="Segoe UI"/>
            <family val="2"/>
          </rPr>
          <t>Pflichtfelder</t>
        </r>
      </text>
    </comment>
    <comment ref="O9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 muss nicht ausgefüllt werden</t>
        </r>
      </text>
    </comment>
    <comment ref="I17" authorId="0" shapeId="0" xr:uid="{D473A98B-5141-4BD4-9524-C51653A063D5}">
      <text>
        <r>
          <rPr>
            <b/>
            <sz val="9"/>
            <color indexed="81"/>
            <rFont val="Segoe UI"/>
            <family val="2"/>
          </rPr>
          <t>Martin Günther:</t>
        </r>
        <r>
          <rPr>
            <sz val="9"/>
            <color indexed="81"/>
            <rFont val="Segoe UI"/>
            <family val="2"/>
          </rPr>
          <t xml:space="preserve">
nicht 0:00 sondern 24:00 eintragen
</t>
        </r>
      </text>
    </comment>
    <comment ref="Q1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Nur Zahl eintragen ohne Km</t>
        </r>
      </text>
    </comment>
  </commentList>
</comments>
</file>

<file path=xl/sharedStrings.xml><?xml version="1.0" encoding="utf-8"?>
<sst xmlns="http://schemas.openxmlformats.org/spreadsheetml/2006/main" count="53" uniqueCount="39">
  <si>
    <t>Auftraggeber</t>
  </si>
  <si>
    <t>Name des Ausführenden</t>
  </si>
  <si>
    <t>BelegNr</t>
  </si>
  <si>
    <t>Stunden</t>
  </si>
  <si>
    <t xml:space="preserve">  Auftrag ordungsgemäß ausgeführt und abgenommen.</t>
  </si>
  <si>
    <t>Auftragnehmer</t>
  </si>
  <si>
    <t>Stundennachweis</t>
  </si>
  <si>
    <t>Summe</t>
  </si>
  <si>
    <t>Gesamtstunden mit Zuschläge</t>
  </si>
  <si>
    <t>Datum</t>
  </si>
  <si>
    <t>Bemerkung</t>
  </si>
  <si>
    <t>erstellt durch Martin Günther</t>
  </si>
  <si>
    <t>von</t>
  </si>
  <si>
    <t>bis</t>
  </si>
  <si>
    <t xml:space="preserve">Sonn/Feiertags </t>
  </si>
  <si>
    <t>Gefahrene Km</t>
  </si>
  <si>
    <t>Jahr</t>
  </si>
  <si>
    <t>Feiertag</t>
  </si>
  <si>
    <t>x</t>
  </si>
  <si>
    <t>Neujahr</t>
  </si>
  <si>
    <t>3 Könige</t>
  </si>
  <si>
    <t>Karfreitag</t>
  </si>
  <si>
    <t>Ostersonntag</t>
  </si>
  <si>
    <t>Ostermontag</t>
  </si>
  <si>
    <t>1. Mai</t>
  </si>
  <si>
    <t>Himmelfahrt</t>
  </si>
  <si>
    <t>Pfingstsonntag</t>
  </si>
  <si>
    <t>Pfingstmontag</t>
  </si>
  <si>
    <t>Fronleichnam</t>
  </si>
  <si>
    <t>1. Weihnachtstag</t>
  </si>
  <si>
    <t>2. Weihnachtstag</t>
  </si>
  <si>
    <t>Allerheiligen</t>
  </si>
  <si>
    <t>Bereitschaft und Fahrten</t>
  </si>
  <si>
    <t>Monat</t>
  </si>
  <si>
    <t>T.d.D.Einheit</t>
  </si>
  <si>
    <t>Zuschläge in %</t>
  </si>
  <si>
    <t>Nachtzuschläge</t>
  </si>
  <si>
    <t>Sonntag</t>
  </si>
  <si>
    <t>Dieter Langer GmbH*Bad Kreuznacher Str. 21*68309 Mannheim*www.langer-service.de*Tel: 0621 7207900*Fax 0621 72079030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</si>
</sst>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h:mm"/>
    <numFmt numFmtId="165" formatCode="dddd"/>
    <numFmt numFmtId="166" formatCode="###&quot;  Km&quot;"/>
    <numFmt numFmtId="167" formatCode="###.00&quot; €&quot;"/>
    <numFmt numFmtId="168" formatCode="[hh]:mm"/>
    <numFmt numFmtId="169" formatCode="yyyy"/>
    <numFmt numFmtId="170" formatCode="[h]:mm"/>
    <numFmt numFmtId="171" formatCode="#,##0.00\ _€"/>
    <numFmt numFmtId="172" formatCode="#,##0.00;#,##0.00;"/>
    <numFmt numFmtId="173" formatCode="h:mm;@"/>
  </numFmts>
  <fonts count="29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Unicode MS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2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  <scheme val="minor"/>
    </font>
    <font>
      <u val="doubleAccounting"/>
      <sz val="11"/>
      <color indexed="8"/>
      <name val="Calibri"/>
      <family val="2"/>
    </font>
    <font>
      <u val="doub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6"/>
      <color indexed="81"/>
      <name val="Segoe UI"/>
      <family val="2"/>
    </font>
    <font>
      <sz val="16"/>
      <color rgb="FF000000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/>
    <xf numFmtId="14" fontId="2" fillId="0" borderId="0" xfId="1" quotePrefix="1" applyNumberFormat="1" applyAlignment="1">
      <alignment horizontal="center"/>
    </xf>
    <xf numFmtId="49" fontId="2" fillId="0" borderId="0" xfId="1" applyNumberFormat="1"/>
    <xf numFmtId="165" fontId="2" fillId="0" borderId="0" xfId="1" applyNumberFormat="1"/>
    <xf numFmtId="14" fontId="6" fillId="0" borderId="0" xfId="1" quotePrefix="1" applyNumberFormat="1" applyFont="1" applyAlignment="1">
      <alignment horizontal="center"/>
    </xf>
    <xf numFmtId="14" fontId="2" fillId="0" borderId="0" xfId="1" applyNumberFormat="1" applyAlignment="1">
      <alignment horizontal="center"/>
    </xf>
    <xf numFmtId="0" fontId="3" fillId="0" borderId="0" xfId="1" applyFont="1" applyAlignment="1" applyProtection="1">
      <alignment horizontal="center"/>
      <protection locked="0"/>
    </xf>
    <xf numFmtId="14" fontId="5" fillId="0" borderId="0" xfId="1" applyNumberFormat="1" applyFont="1" applyAlignment="1">
      <alignment horizontal="center"/>
    </xf>
    <xf numFmtId="0" fontId="2" fillId="0" borderId="0" xfId="1" applyAlignment="1" applyProtection="1">
      <alignment horizontal="center"/>
      <protection locked="0"/>
    </xf>
    <xf numFmtId="169" fontId="2" fillId="0" borderId="0" xfId="1" applyNumberFormat="1"/>
    <xf numFmtId="169" fontId="9" fillId="5" borderId="0" xfId="1" applyNumberFormat="1" applyFont="1" applyFill="1" applyAlignment="1">
      <alignment horizontal="center"/>
    </xf>
    <xf numFmtId="14" fontId="5" fillId="4" borderId="0" xfId="1" applyNumberFormat="1" applyFont="1" applyFill="1" applyAlignment="1">
      <alignment horizontal="center"/>
    </xf>
    <xf numFmtId="0" fontId="2" fillId="3" borderId="0" xfId="1" applyFill="1" applyAlignment="1">
      <alignment horizontal="center"/>
    </xf>
    <xf numFmtId="171" fontId="2" fillId="0" borderId="0" xfId="1" quotePrefix="1" applyNumberFormat="1" applyAlignment="1">
      <alignment horizontal="center"/>
    </xf>
    <xf numFmtId="20" fontId="10" fillId="0" borderId="9" xfId="0" applyNumberFormat="1" applyFont="1" applyBorder="1"/>
    <xf numFmtId="0" fontId="11" fillId="0" borderId="9" xfId="0" applyFont="1" applyBorder="1"/>
    <xf numFmtId="20" fontId="11" fillId="0" borderId="9" xfId="0" applyNumberFormat="1" applyFont="1" applyBorder="1"/>
    <xf numFmtId="0" fontId="12" fillId="0" borderId="9" xfId="0" applyFont="1" applyBorder="1"/>
    <xf numFmtId="168" fontId="10" fillId="0" borderId="9" xfId="0" applyNumberFormat="1" applyFont="1" applyBorder="1"/>
    <xf numFmtId="168" fontId="11" fillId="0" borderId="9" xfId="0" applyNumberFormat="1" applyFont="1" applyBorder="1"/>
    <xf numFmtId="0" fontId="11" fillId="0" borderId="0" xfId="0" applyFont="1"/>
    <xf numFmtId="20" fontId="10" fillId="0" borderId="0" xfId="0" applyNumberFormat="1" applyFont="1"/>
    <xf numFmtId="0" fontId="16" fillId="6" borderId="0" xfId="0" applyFont="1" applyFill="1"/>
    <xf numFmtId="2" fontId="11" fillId="0" borderId="0" xfId="0" applyNumberFormat="1" applyFont="1"/>
    <xf numFmtId="0" fontId="11" fillId="6" borderId="0" xfId="0" applyFont="1" applyFill="1"/>
    <xf numFmtId="0" fontId="11" fillId="0" borderId="2" xfId="0" applyFont="1" applyBorder="1"/>
    <xf numFmtId="0" fontId="11" fillId="0" borderId="10" xfId="0" applyFont="1" applyBorder="1"/>
    <xf numFmtId="0" fontId="18" fillId="6" borderId="0" xfId="0" applyFont="1" applyFill="1"/>
    <xf numFmtId="0" fontId="18" fillId="0" borderId="0" xfId="0" applyFont="1"/>
    <xf numFmtId="0" fontId="18" fillId="6" borderId="0" xfId="0" applyFont="1" applyFill="1" applyAlignment="1">
      <alignment shrinkToFit="1"/>
    </xf>
    <xf numFmtId="14" fontId="19" fillId="0" borderId="2" xfId="0" applyNumberFormat="1" applyFont="1" applyBorder="1" applyProtection="1">
      <protection locked="0"/>
    </xf>
    <xf numFmtId="14" fontId="10" fillId="2" borderId="0" xfId="0" applyNumberFormat="1" applyFont="1" applyFill="1"/>
    <xf numFmtId="173" fontId="19" fillId="0" borderId="2" xfId="0" applyNumberFormat="1" applyFont="1" applyBorder="1" applyAlignment="1" applyProtection="1">
      <alignment shrinkToFit="1"/>
      <protection locked="0"/>
    </xf>
    <xf numFmtId="20" fontId="11" fillId="0" borderId="0" xfId="0" applyNumberFormat="1" applyFont="1"/>
    <xf numFmtId="164" fontId="19" fillId="0" borderId="2" xfId="0" applyNumberFormat="1" applyFont="1" applyBorder="1" applyAlignment="1" applyProtection="1">
      <alignment shrinkToFit="1"/>
      <protection locked="0"/>
    </xf>
    <xf numFmtId="172" fontId="19" fillId="0" borderId="2" xfId="0" applyNumberFormat="1" applyFont="1" applyBorder="1" applyAlignment="1">
      <alignment shrinkToFit="1"/>
    </xf>
    <xf numFmtId="2" fontId="19" fillId="0" borderId="2" xfId="0" applyNumberFormat="1" applyFont="1" applyBorder="1"/>
    <xf numFmtId="167" fontId="19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Protection="1">
      <protection locked="0"/>
    </xf>
    <xf numFmtId="0" fontId="10" fillId="0" borderId="0" xfId="0" applyFont="1"/>
    <xf numFmtId="2" fontId="11" fillId="0" borderId="0" xfId="0" applyNumberFormat="1" applyFont="1" applyAlignment="1">
      <alignment shrinkToFit="1"/>
    </xf>
    <xf numFmtId="2" fontId="11" fillId="0" borderId="2" xfId="0" applyNumberFormat="1" applyFont="1" applyBorder="1"/>
    <xf numFmtId="164" fontId="19" fillId="0" borderId="2" xfId="0" applyNumberFormat="1" applyFont="1" applyBorder="1" applyProtection="1">
      <protection locked="0"/>
    </xf>
    <xf numFmtId="170" fontId="19" fillId="0" borderId="2" xfId="0" applyNumberFormat="1" applyFont="1" applyBorder="1" applyProtection="1">
      <protection locked="0"/>
    </xf>
    <xf numFmtId="2" fontId="11" fillId="0" borderId="3" xfId="0" applyNumberFormat="1" applyFont="1" applyBorder="1" applyAlignment="1">
      <alignment shrinkToFit="1"/>
    </xf>
    <xf numFmtId="20" fontId="19" fillId="0" borderId="2" xfId="0" applyNumberFormat="1" applyFont="1" applyBorder="1" applyProtection="1">
      <protection locked="0"/>
    </xf>
    <xf numFmtId="14" fontId="10" fillId="0" borderId="0" xfId="0" applyNumberFormat="1" applyFont="1"/>
    <xf numFmtId="2" fontId="19" fillId="0" borderId="2" xfId="0" applyNumberFormat="1" applyFont="1" applyBorder="1" applyAlignment="1">
      <alignment shrinkToFit="1"/>
    </xf>
    <xf numFmtId="14" fontId="11" fillId="0" borderId="0" xfId="0" applyNumberFormat="1" applyFont="1"/>
    <xf numFmtId="0" fontId="11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20" fontId="12" fillId="0" borderId="2" xfId="0" applyNumberFormat="1" applyFont="1" applyBorder="1" applyProtection="1">
      <protection locked="0"/>
    </xf>
    <xf numFmtId="166" fontId="12" fillId="0" borderId="2" xfId="0" applyNumberFormat="1" applyFont="1" applyBorder="1" applyProtection="1">
      <protection locked="0"/>
    </xf>
    <xf numFmtId="14" fontId="19" fillId="0" borderId="3" xfId="0" applyNumberFormat="1" applyFont="1" applyBorder="1"/>
    <xf numFmtId="0" fontId="19" fillId="0" borderId="3" xfId="0" applyFont="1" applyBorder="1" applyAlignment="1">
      <alignment vertical="center" shrinkToFit="1"/>
    </xf>
    <xf numFmtId="20" fontId="19" fillId="0" borderId="3" xfId="0" applyNumberFormat="1" applyFont="1" applyBorder="1"/>
    <xf numFmtId="2" fontId="19" fillId="0" borderId="3" xfId="0" applyNumberFormat="1" applyFont="1" applyBorder="1" applyAlignment="1">
      <alignment shrinkToFit="1"/>
    </xf>
    <xf numFmtId="2" fontId="19" fillId="0" borderId="3" xfId="0" applyNumberFormat="1" applyFont="1" applyBorder="1"/>
    <xf numFmtId="167" fontId="19" fillId="0" borderId="3" xfId="0" applyNumberFormat="1" applyFont="1" applyBorder="1" applyAlignment="1">
      <alignment horizontal="center"/>
    </xf>
    <xf numFmtId="166" fontId="19" fillId="0" borderId="3" xfId="0" applyNumberFormat="1" applyFont="1" applyBorder="1"/>
    <xf numFmtId="14" fontId="19" fillId="0" borderId="0" xfId="0" applyNumberFormat="1" applyFont="1" applyProtection="1">
      <protection locked="0"/>
    </xf>
    <xf numFmtId="0" fontId="19" fillId="0" borderId="0" xfId="0" applyFont="1" applyAlignment="1">
      <alignment vertical="center" shrinkToFit="1"/>
    </xf>
    <xf numFmtId="20" fontId="19" fillId="0" borderId="0" xfId="0" applyNumberFormat="1" applyFont="1"/>
    <xf numFmtId="2" fontId="19" fillId="0" borderId="0" xfId="0" applyNumberFormat="1" applyFont="1" applyAlignment="1">
      <alignment shrinkToFit="1"/>
    </xf>
    <xf numFmtId="2" fontId="19" fillId="0" borderId="0" xfId="0" applyNumberFormat="1" applyFont="1"/>
    <xf numFmtId="167" fontId="19" fillId="0" borderId="0" xfId="0" applyNumberFormat="1" applyFont="1" applyAlignment="1">
      <alignment horizontal="center"/>
    </xf>
    <xf numFmtId="166" fontId="19" fillId="0" borderId="0" xfId="0" applyNumberFormat="1" applyFont="1"/>
    <xf numFmtId="166" fontId="20" fillId="6" borderId="0" xfId="0" applyNumberFormat="1" applyFont="1" applyFill="1" applyAlignment="1">
      <alignment shrinkToFit="1"/>
    </xf>
    <xf numFmtId="0" fontId="11" fillId="0" borderId="1" xfId="0" applyFont="1" applyBorder="1"/>
    <xf numFmtId="2" fontId="11" fillId="6" borderId="0" xfId="0" applyNumberFormat="1" applyFont="1" applyFill="1"/>
    <xf numFmtId="0" fontId="11" fillId="2" borderId="0" xfId="0" applyFont="1" applyFill="1"/>
    <xf numFmtId="2" fontId="11" fillId="2" borderId="0" xfId="0" applyNumberFormat="1" applyFont="1" applyFill="1"/>
    <xf numFmtId="0" fontId="11" fillId="5" borderId="0" xfId="0" applyFont="1" applyFill="1"/>
    <xf numFmtId="0" fontId="11" fillId="6" borderId="0" xfId="0" applyFont="1" applyFill="1" applyAlignment="1">
      <alignment shrinkToFit="1"/>
    </xf>
    <xf numFmtId="0" fontId="20" fillId="0" borderId="0" xfId="0" applyFont="1" applyAlignment="1">
      <alignment horizontal="center" vertical="center"/>
    </xf>
    <xf numFmtId="9" fontId="0" fillId="0" borderId="0" xfId="0" applyNumberFormat="1"/>
    <xf numFmtId="2" fontId="19" fillId="0" borderId="2" xfId="0" applyNumberFormat="1" applyFont="1" applyBorder="1" applyAlignment="1">
      <alignment horizontal="center"/>
    </xf>
    <xf numFmtId="2" fontId="20" fillId="6" borderId="0" xfId="0" applyNumberFormat="1" applyFont="1" applyFill="1" applyAlignment="1">
      <alignment shrinkToFit="1"/>
    </xf>
    <xf numFmtId="17" fontId="17" fillId="6" borderId="0" xfId="0" applyNumberFormat="1" applyFont="1" applyFill="1" applyAlignment="1">
      <alignment horizontal="center"/>
    </xf>
    <xf numFmtId="0" fontId="19" fillId="0" borderId="4" xfId="0" applyFont="1" applyBorder="1" applyAlignment="1" applyProtection="1">
      <alignment vertical="center" shrinkToFit="1"/>
      <protection locked="0"/>
    </xf>
    <xf numFmtId="0" fontId="19" fillId="0" borderId="3" xfId="0" applyFont="1" applyBorder="1" applyAlignment="1" applyProtection="1">
      <alignment vertical="center" shrinkToFit="1"/>
      <protection locked="0"/>
    </xf>
    <xf numFmtId="0" fontId="19" fillId="0" borderId="5" xfId="0" applyFont="1" applyBorder="1" applyAlignment="1" applyProtection="1">
      <alignment vertical="center" shrinkToFit="1"/>
      <protection locked="0"/>
    </xf>
    <xf numFmtId="0" fontId="19" fillId="0" borderId="3" xfId="0" applyFont="1" applyBorder="1" applyAlignment="1">
      <alignment vertical="center" shrinkToFit="1"/>
    </xf>
    <xf numFmtId="0" fontId="19" fillId="0" borderId="4" xfId="0" applyFont="1" applyBorder="1" applyAlignment="1" applyProtection="1">
      <alignment horizontal="left" vertical="center" shrinkToFit="1"/>
      <protection locked="0"/>
    </xf>
    <xf numFmtId="0" fontId="19" fillId="0" borderId="3" xfId="0" applyFont="1" applyBorder="1" applyAlignment="1" applyProtection="1">
      <alignment horizontal="left" vertical="center" shrinkToFit="1"/>
      <protection locked="0"/>
    </xf>
    <xf numFmtId="0" fontId="19" fillId="0" borderId="5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/>
    <xf numFmtId="0" fontId="11" fillId="0" borderId="0" xfId="0" applyFont="1"/>
    <xf numFmtId="0" fontId="18" fillId="6" borderId="0" xfId="0" applyFont="1" applyFill="1" applyAlignment="1">
      <alignment horizontal="left" vertical="top"/>
    </xf>
    <xf numFmtId="0" fontId="16" fillId="6" borderId="0" xfId="0" applyFont="1" applyFill="1" applyAlignment="1">
      <alignment horizontal="right"/>
    </xf>
    <xf numFmtId="0" fontId="11" fillId="6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2" fontId="21" fillId="0" borderId="4" xfId="0" applyNumberFormat="1" applyFont="1" applyBorder="1" applyAlignment="1">
      <alignment horizontal="center" vertical="center"/>
    </xf>
    <xf numFmtId="0" fontId="21" fillId="0" borderId="3" xfId="0" applyFont="1" applyBorder="1"/>
    <xf numFmtId="0" fontId="21" fillId="0" borderId="5" xfId="0" applyFont="1" applyBorder="1"/>
    <xf numFmtId="0" fontId="11" fillId="6" borderId="0" xfId="0" applyFont="1" applyFill="1"/>
    <xf numFmtId="0" fontId="11" fillId="0" borderId="6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0" fillId="6" borderId="0" xfId="0" applyFill="1" applyProtection="1">
      <protection locked="0"/>
    </xf>
    <xf numFmtId="0" fontId="11" fillId="6" borderId="0" xfId="0" applyFont="1" applyFill="1" applyProtection="1">
      <protection locked="0"/>
    </xf>
    <xf numFmtId="0" fontId="11" fillId="0" borderId="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6" borderId="0" xfId="0" applyFont="1" applyFill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0" fillId="0" borderId="6" xfId="0" applyBorder="1" applyProtection="1">
      <protection locked="0"/>
    </xf>
    <xf numFmtId="0" fontId="11" fillId="0" borderId="0" xfId="0" applyFont="1" applyAlignment="1">
      <alignment shrinkToFit="1"/>
    </xf>
    <xf numFmtId="0" fontId="12" fillId="0" borderId="4" xfId="0" applyFont="1" applyBorder="1" applyAlignment="1" applyProtection="1">
      <alignment vertical="center" shrinkToFit="1"/>
      <protection locked="0"/>
    </xf>
    <xf numFmtId="0" fontId="11" fillId="0" borderId="4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27" fillId="0" borderId="0" xfId="0" applyFont="1" applyBorder="1" applyAlignment="1">
      <alignment horizontal="center" vertical="top" shrinkToFit="1"/>
    </xf>
  </cellXfs>
  <cellStyles count="2">
    <cellStyle name="Standard" xfId="0" builtinId="0"/>
    <cellStyle name="Standard 2" xfId="1" xr:uid="{00000000-0005-0000-0000-000001000000}"/>
  </cellStyles>
  <dxfs count="25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64</xdr:row>
      <xdr:rowOff>9525</xdr:rowOff>
    </xdr:from>
    <xdr:to>
      <xdr:col>10</xdr:col>
      <xdr:colOff>361950</xdr:colOff>
      <xdr:row>68</xdr:row>
      <xdr:rowOff>1</xdr:rowOff>
    </xdr:to>
    <xdr:sp macro="" textlink="">
      <xdr:nvSpPr>
        <xdr:cNvPr id="2" name="Pfeil nach 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52850" y="6419850"/>
          <a:ext cx="114300" cy="504826"/>
        </a:xfrm>
        <a:custGeom>
          <a:avLst/>
          <a:gdLst>
            <a:gd name="connsiteX0" fmla="*/ 0 w 257174"/>
            <a:gd name="connsiteY0" fmla="*/ 135732 h 542926"/>
            <a:gd name="connsiteX1" fmla="*/ 128587 w 257174"/>
            <a:gd name="connsiteY1" fmla="*/ 135732 h 542926"/>
            <a:gd name="connsiteX2" fmla="*/ 128587 w 257174"/>
            <a:gd name="connsiteY2" fmla="*/ 0 h 542926"/>
            <a:gd name="connsiteX3" fmla="*/ 257174 w 257174"/>
            <a:gd name="connsiteY3" fmla="*/ 271463 h 542926"/>
            <a:gd name="connsiteX4" fmla="*/ 128587 w 257174"/>
            <a:gd name="connsiteY4" fmla="*/ 542926 h 542926"/>
            <a:gd name="connsiteX5" fmla="*/ 128587 w 257174"/>
            <a:gd name="connsiteY5" fmla="*/ 407195 h 542926"/>
            <a:gd name="connsiteX6" fmla="*/ 0 w 257174"/>
            <a:gd name="connsiteY6" fmla="*/ 407195 h 542926"/>
            <a:gd name="connsiteX7" fmla="*/ 0 w 257174"/>
            <a:gd name="connsiteY7" fmla="*/ 135732 h 542926"/>
            <a:gd name="connsiteX0" fmla="*/ 114300 w 257174"/>
            <a:gd name="connsiteY0" fmla="*/ 135732 h 542926"/>
            <a:gd name="connsiteX1" fmla="*/ 128587 w 257174"/>
            <a:gd name="connsiteY1" fmla="*/ 135732 h 542926"/>
            <a:gd name="connsiteX2" fmla="*/ 128587 w 257174"/>
            <a:gd name="connsiteY2" fmla="*/ 0 h 542926"/>
            <a:gd name="connsiteX3" fmla="*/ 257174 w 257174"/>
            <a:gd name="connsiteY3" fmla="*/ 271463 h 542926"/>
            <a:gd name="connsiteX4" fmla="*/ 128587 w 257174"/>
            <a:gd name="connsiteY4" fmla="*/ 542926 h 542926"/>
            <a:gd name="connsiteX5" fmla="*/ 128587 w 257174"/>
            <a:gd name="connsiteY5" fmla="*/ 407195 h 542926"/>
            <a:gd name="connsiteX6" fmla="*/ 0 w 257174"/>
            <a:gd name="connsiteY6" fmla="*/ 407195 h 542926"/>
            <a:gd name="connsiteX7" fmla="*/ 114300 w 257174"/>
            <a:gd name="connsiteY7" fmla="*/ 135732 h 542926"/>
            <a:gd name="connsiteX0" fmla="*/ 9525 w 152399"/>
            <a:gd name="connsiteY0" fmla="*/ 135732 h 542926"/>
            <a:gd name="connsiteX1" fmla="*/ 23812 w 152399"/>
            <a:gd name="connsiteY1" fmla="*/ 135732 h 542926"/>
            <a:gd name="connsiteX2" fmla="*/ 23812 w 152399"/>
            <a:gd name="connsiteY2" fmla="*/ 0 h 542926"/>
            <a:gd name="connsiteX3" fmla="*/ 152399 w 152399"/>
            <a:gd name="connsiteY3" fmla="*/ 271463 h 542926"/>
            <a:gd name="connsiteX4" fmla="*/ 23812 w 152399"/>
            <a:gd name="connsiteY4" fmla="*/ 542926 h 542926"/>
            <a:gd name="connsiteX5" fmla="*/ 23812 w 152399"/>
            <a:gd name="connsiteY5" fmla="*/ 407195 h 542926"/>
            <a:gd name="connsiteX6" fmla="*/ 0 w 152399"/>
            <a:gd name="connsiteY6" fmla="*/ 416720 h 542926"/>
            <a:gd name="connsiteX7" fmla="*/ 9525 w 152399"/>
            <a:gd name="connsiteY7" fmla="*/ 135732 h 542926"/>
            <a:gd name="connsiteX0" fmla="*/ 0 w 142874"/>
            <a:gd name="connsiteY0" fmla="*/ 135732 h 542926"/>
            <a:gd name="connsiteX1" fmla="*/ 14287 w 142874"/>
            <a:gd name="connsiteY1" fmla="*/ 135732 h 542926"/>
            <a:gd name="connsiteX2" fmla="*/ 14287 w 142874"/>
            <a:gd name="connsiteY2" fmla="*/ 0 h 542926"/>
            <a:gd name="connsiteX3" fmla="*/ 142874 w 142874"/>
            <a:gd name="connsiteY3" fmla="*/ 271463 h 542926"/>
            <a:gd name="connsiteX4" fmla="*/ 14287 w 142874"/>
            <a:gd name="connsiteY4" fmla="*/ 542926 h 542926"/>
            <a:gd name="connsiteX5" fmla="*/ 14287 w 142874"/>
            <a:gd name="connsiteY5" fmla="*/ 407195 h 542926"/>
            <a:gd name="connsiteX6" fmla="*/ 9525 w 142874"/>
            <a:gd name="connsiteY6" fmla="*/ 407195 h 542926"/>
            <a:gd name="connsiteX7" fmla="*/ 0 w 142874"/>
            <a:gd name="connsiteY7" fmla="*/ 135732 h 542926"/>
            <a:gd name="connsiteX0" fmla="*/ 4763 w 133349"/>
            <a:gd name="connsiteY0" fmla="*/ 130970 h 542926"/>
            <a:gd name="connsiteX1" fmla="*/ 4762 w 133349"/>
            <a:gd name="connsiteY1" fmla="*/ 135732 h 542926"/>
            <a:gd name="connsiteX2" fmla="*/ 4762 w 133349"/>
            <a:gd name="connsiteY2" fmla="*/ 0 h 542926"/>
            <a:gd name="connsiteX3" fmla="*/ 133349 w 133349"/>
            <a:gd name="connsiteY3" fmla="*/ 271463 h 542926"/>
            <a:gd name="connsiteX4" fmla="*/ 4762 w 133349"/>
            <a:gd name="connsiteY4" fmla="*/ 542926 h 542926"/>
            <a:gd name="connsiteX5" fmla="*/ 4762 w 133349"/>
            <a:gd name="connsiteY5" fmla="*/ 407195 h 542926"/>
            <a:gd name="connsiteX6" fmla="*/ 0 w 133349"/>
            <a:gd name="connsiteY6" fmla="*/ 407195 h 542926"/>
            <a:gd name="connsiteX7" fmla="*/ 4763 w 133349"/>
            <a:gd name="connsiteY7" fmla="*/ 130970 h 542926"/>
            <a:gd name="connsiteX0" fmla="*/ 4763 w 133349"/>
            <a:gd name="connsiteY0" fmla="*/ 226220 h 638176"/>
            <a:gd name="connsiteX1" fmla="*/ 4762 w 133349"/>
            <a:gd name="connsiteY1" fmla="*/ 230982 h 638176"/>
            <a:gd name="connsiteX2" fmla="*/ 4762 w 133349"/>
            <a:gd name="connsiteY2" fmla="*/ 0 h 638176"/>
            <a:gd name="connsiteX3" fmla="*/ 133349 w 133349"/>
            <a:gd name="connsiteY3" fmla="*/ 366713 h 638176"/>
            <a:gd name="connsiteX4" fmla="*/ 4762 w 133349"/>
            <a:gd name="connsiteY4" fmla="*/ 638176 h 638176"/>
            <a:gd name="connsiteX5" fmla="*/ 4762 w 133349"/>
            <a:gd name="connsiteY5" fmla="*/ 502445 h 638176"/>
            <a:gd name="connsiteX6" fmla="*/ 0 w 133349"/>
            <a:gd name="connsiteY6" fmla="*/ 502445 h 638176"/>
            <a:gd name="connsiteX7" fmla="*/ 4763 w 133349"/>
            <a:gd name="connsiteY7" fmla="*/ 226220 h 638176"/>
            <a:gd name="connsiteX0" fmla="*/ 4763 w 133349"/>
            <a:gd name="connsiteY0" fmla="*/ 226220 h 742951"/>
            <a:gd name="connsiteX1" fmla="*/ 4762 w 133349"/>
            <a:gd name="connsiteY1" fmla="*/ 230982 h 742951"/>
            <a:gd name="connsiteX2" fmla="*/ 4762 w 133349"/>
            <a:gd name="connsiteY2" fmla="*/ 0 h 742951"/>
            <a:gd name="connsiteX3" fmla="*/ 133349 w 133349"/>
            <a:gd name="connsiteY3" fmla="*/ 366713 h 742951"/>
            <a:gd name="connsiteX4" fmla="*/ 0 w 133349"/>
            <a:gd name="connsiteY4" fmla="*/ 742951 h 742951"/>
            <a:gd name="connsiteX5" fmla="*/ 4762 w 133349"/>
            <a:gd name="connsiteY5" fmla="*/ 502445 h 742951"/>
            <a:gd name="connsiteX6" fmla="*/ 0 w 133349"/>
            <a:gd name="connsiteY6" fmla="*/ 502445 h 742951"/>
            <a:gd name="connsiteX7" fmla="*/ 4763 w 133349"/>
            <a:gd name="connsiteY7" fmla="*/ 226220 h 742951"/>
            <a:gd name="connsiteX0" fmla="*/ 4763 w 133349"/>
            <a:gd name="connsiteY0" fmla="*/ 226220 h 742951"/>
            <a:gd name="connsiteX1" fmla="*/ 4762 w 133349"/>
            <a:gd name="connsiteY1" fmla="*/ 230982 h 742951"/>
            <a:gd name="connsiteX2" fmla="*/ 4762 w 133349"/>
            <a:gd name="connsiteY2" fmla="*/ 0 h 742951"/>
            <a:gd name="connsiteX3" fmla="*/ 133349 w 133349"/>
            <a:gd name="connsiteY3" fmla="*/ 366713 h 742951"/>
            <a:gd name="connsiteX4" fmla="*/ 0 w 133349"/>
            <a:gd name="connsiteY4" fmla="*/ 742951 h 742951"/>
            <a:gd name="connsiteX5" fmla="*/ 4762 w 133349"/>
            <a:gd name="connsiteY5" fmla="*/ 502445 h 742951"/>
            <a:gd name="connsiteX6" fmla="*/ 14287 w 133349"/>
            <a:gd name="connsiteY6" fmla="*/ 502445 h 742951"/>
            <a:gd name="connsiteX7" fmla="*/ 4763 w 133349"/>
            <a:gd name="connsiteY7" fmla="*/ 226220 h 742951"/>
            <a:gd name="connsiteX0" fmla="*/ 4764 w 133350"/>
            <a:gd name="connsiteY0" fmla="*/ 226220 h 742951"/>
            <a:gd name="connsiteX1" fmla="*/ 4763 w 133350"/>
            <a:gd name="connsiteY1" fmla="*/ 230982 h 742951"/>
            <a:gd name="connsiteX2" fmla="*/ 4763 w 133350"/>
            <a:gd name="connsiteY2" fmla="*/ 0 h 742951"/>
            <a:gd name="connsiteX3" fmla="*/ 133350 w 133350"/>
            <a:gd name="connsiteY3" fmla="*/ 366713 h 742951"/>
            <a:gd name="connsiteX4" fmla="*/ 1 w 133350"/>
            <a:gd name="connsiteY4" fmla="*/ 742951 h 742951"/>
            <a:gd name="connsiteX5" fmla="*/ 4763 w 133350"/>
            <a:gd name="connsiteY5" fmla="*/ 502445 h 742951"/>
            <a:gd name="connsiteX6" fmla="*/ 0 w 133350"/>
            <a:gd name="connsiteY6" fmla="*/ 502445 h 742951"/>
            <a:gd name="connsiteX7" fmla="*/ 4764 w 133350"/>
            <a:gd name="connsiteY7" fmla="*/ 226220 h 7429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33350" h="742951">
              <a:moveTo>
                <a:pt x="4764" y="226220"/>
              </a:moveTo>
              <a:cubicBezTo>
                <a:pt x="4764" y="227807"/>
                <a:pt x="4763" y="229395"/>
                <a:pt x="4763" y="230982"/>
              </a:cubicBezTo>
              <a:lnTo>
                <a:pt x="4763" y="0"/>
              </a:lnTo>
              <a:lnTo>
                <a:pt x="133350" y="366713"/>
              </a:lnTo>
              <a:lnTo>
                <a:pt x="1" y="742951"/>
              </a:lnTo>
              <a:cubicBezTo>
                <a:pt x="1588" y="662782"/>
                <a:pt x="3176" y="582614"/>
                <a:pt x="4763" y="502445"/>
              </a:cubicBezTo>
              <a:lnTo>
                <a:pt x="0" y="502445"/>
              </a:lnTo>
              <a:lnTo>
                <a:pt x="4764" y="226220"/>
              </a:lnTo>
              <a:close/>
            </a:path>
          </a:pathLst>
        </a:custGeom>
        <a:solidFill>
          <a:schemeClr val="tx1"/>
        </a:solidFill>
        <a:ln w="1905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231959</xdr:colOff>
      <xdr:row>1</xdr:row>
      <xdr:rowOff>45913</xdr:rowOff>
    </xdr:from>
    <xdr:to>
      <xdr:col>6</xdr:col>
      <xdr:colOff>393959</xdr:colOff>
      <xdr:row>1</xdr:row>
      <xdr:rowOff>195514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908985" y="817939"/>
          <a:ext cx="162000" cy="149601"/>
        </a:xfrm>
        <a:prstGeom prst="ellips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oneCell">
    <xdr:from>
      <xdr:col>14</xdr:col>
      <xdr:colOff>361950</xdr:colOff>
      <xdr:row>0</xdr:row>
      <xdr:rowOff>0</xdr:rowOff>
    </xdr:from>
    <xdr:to>
      <xdr:col>16</xdr:col>
      <xdr:colOff>504825</xdr:colOff>
      <xdr:row>1</xdr:row>
      <xdr:rowOff>200025</xdr:rowOff>
    </xdr:to>
    <xdr:pic>
      <xdr:nvPicPr>
        <xdr:cNvPr id="1432" name="Grafik 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876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20053</xdr:colOff>
          <xdr:row>2</xdr:row>
          <xdr:rowOff>9525</xdr:rowOff>
        </xdr:from>
        <xdr:to>
          <xdr:col>17</xdr:col>
          <xdr:colOff>22412</xdr:colOff>
          <xdr:row>4</xdr:row>
          <xdr:rowOff>152400</xdr:rowOff>
        </xdr:to>
        <xdr:sp macro="" textlink="">
          <xdr:nvSpPr>
            <xdr:cNvPr id="1243" name="Button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Speichern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85224</xdr:colOff>
      <xdr:row>1</xdr:row>
      <xdr:rowOff>200527</xdr:rowOff>
    </xdr:from>
    <xdr:to>
      <xdr:col>8</xdr:col>
      <xdr:colOff>125329</xdr:colOff>
      <xdr:row>8</xdr:row>
      <xdr:rowOff>10026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193382" y="972553"/>
          <a:ext cx="40105" cy="681789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PrintsWithSheet="0"/>
  </xdr:twoCellAnchor>
  <xdr:twoCellAnchor>
    <xdr:from>
      <xdr:col>6</xdr:col>
      <xdr:colOff>369794</xdr:colOff>
      <xdr:row>12</xdr:row>
      <xdr:rowOff>145677</xdr:rowOff>
    </xdr:from>
    <xdr:to>
      <xdr:col>10</xdr:col>
      <xdr:colOff>369794</xdr:colOff>
      <xdr:row>14</xdr:row>
      <xdr:rowOff>168088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94D8CBE-A960-C8DE-6C56-68E54D6E9A6D}"/>
            </a:ext>
          </a:extLst>
        </xdr:cNvPr>
        <xdr:cNvCxnSpPr/>
      </xdr:nvCxnSpPr>
      <xdr:spPr>
        <a:xfrm flipH="1">
          <a:off x="3070412" y="2319618"/>
          <a:ext cx="862853" cy="246529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 fPrintsWithSheet="0"/>
  </xdr:twoCellAnchor>
  <xdr:twoCellAnchor>
    <xdr:from>
      <xdr:col>0</xdr:col>
      <xdr:colOff>627529</xdr:colOff>
      <xdr:row>1</xdr:row>
      <xdr:rowOff>201706</xdr:rowOff>
    </xdr:from>
    <xdr:to>
      <xdr:col>6</xdr:col>
      <xdr:colOff>22411</xdr:colOff>
      <xdr:row>16</xdr:row>
      <xdr:rowOff>168089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BFEE9575-1B99-F001-3C6F-CAAC60E6AE36}"/>
            </a:ext>
          </a:extLst>
        </xdr:cNvPr>
        <xdr:cNvCxnSpPr/>
      </xdr:nvCxnSpPr>
      <xdr:spPr>
        <a:xfrm flipH="1">
          <a:off x="627529" y="974912"/>
          <a:ext cx="2095500" cy="181535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207918</xdr:colOff>
          <xdr:row>1</xdr:row>
          <xdr:rowOff>5014</xdr:rowOff>
        </xdr:from>
        <xdr:to>
          <xdr:col>7</xdr:col>
          <xdr:colOff>10026</xdr:colOff>
          <xdr:row>1</xdr:row>
          <xdr:rowOff>205540</xdr:rowOff>
        </xdr:to>
        <xdr:sp macro="" textlink="">
          <xdr:nvSpPr>
            <xdr:cNvPr id="1246" name="Option Button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autoPageBreaks="0" fitToPage="1"/>
  </sheetPr>
  <dimension ref="A1:S70"/>
  <sheetViews>
    <sheetView showGridLines="0" showZeros="0" tabSelected="1" showOutlineSymbols="0" showWhiteSpace="0" zoomScale="190" zoomScaleNormal="190" zoomScalePageLayoutView="90" workbookViewId="0">
      <selection activeCell="N2" sqref="N2"/>
    </sheetView>
  </sheetViews>
  <sheetFormatPr baseColWidth="10" defaultColWidth="10.85546875" defaultRowHeight="15"/>
  <cols>
    <col min="1" max="1" width="11.42578125" style="25" customWidth="1"/>
    <col min="2" max="2" width="0.42578125" style="25" customWidth="1"/>
    <col min="3" max="4" width="10.85546875" style="25"/>
    <col min="5" max="5" width="6.140625" style="25" customWidth="1"/>
    <col min="6" max="6" width="0.42578125" style="25" customWidth="1"/>
    <col min="7" max="7" width="6" style="25" customWidth="1"/>
    <col min="8" max="8" width="0.42578125" style="25" customWidth="1"/>
    <col min="9" max="9" width="5.85546875" style="25" customWidth="1"/>
    <col min="10" max="10" width="0.42578125" style="25" customWidth="1"/>
    <col min="11" max="11" width="7.7109375" style="25" customWidth="1"/>
    <col min="12" max="12" width="0.42578125" style="25" customWidth="1"/>
    <col min="13" max="13" width="7.7109375" style="25" customWidth="1"/>
    <col min="14" max="14" width="0.42578125" style="25" customWidth="1"/>
    <col min="15" max="15" width="10.5703125" style="25" customWidth="1"/>
    <col min="16" max="16" width="0.42578125" style="25" customWidth="1"/>
    <col min="17" max="17" width="9.140625" style="25" customWidth="1"/>
    <col min="18" max="16384" width="10.85546875" style="25"/>
  </cols>
  <sheetData>
    <row r="1" spans="1:19" ht="60.75" customHeight="1" thickBot="1">
      <c r="A1" s="19">
        <v>0.91666666666666663</v>
      </c>
      <c r="B1" s="19">
        <v>0.20833333333333334</v>
      </c>
      <c r="C1" s="20"/>
      <c r="D1" s="21"/>
      <c r="E1" s="22"/>
      <c r="F1" s="22"/>
      <c r="G1" s="22"/>
      <c r="H1" s="22"/>
      <c r="I1" s="23">
        <v>0.875</v>
      </c>
      <c r="J1" s="22"/>
      <c r="K1" s="23">
        <v>0.20833333333333334</v>
      </c>
      <c r="L1" s="20"/>
      <c r="M1" s="24"/>
      <c r="N1" s="20"/>
      <c r="O1" s="20"/>
      <c r="P1" s="20"/>
      <c r="Q1" s="20"/>
    </row>
    <row r="2" spans="1:19" ht="16.5" customHeight="1">
      <c r="I2" s="114" t="s">
        <v>6</v>
      </c>
      <c r="J2" s="114"/>
      <c r="K2" s="114"/>
      <c r="L2" s="114"/>
      <c r="M2" s="26"/>
      <c r="R2" s="26"/>
    </row>
    <row r="3" spans="1:19">
      <c r="A3" s="109" t="s">
        <v>0</v>
      </c>
      <c r="B3" s="110"/>
      <c r="C3" s="111"/>
      <c r="D3" s="112"/>
      <c r="M3" s="107"/>
      <c r="N3" s="107"/>
      <c r="O3" s="107"/>
    </row>
    <row r="4" spans="1:19" ht="2.4500000000000002" customHeight="1">
      <c r="M4" s="107"/>
      <c r="N4" s="107"/>
      <c r="O4" s="107"/>
    </row>
    <row r="5" spans="1:19">
      <c r="A5" s="113"/>
      <c r="B5" s="102"/>
      <c r="C5" s="102"/>
      <c r="D5" s="103"/>
      <c r="M5" s="107"/>
      <c r="N5" s="107"/>
      <c r="O5" s="107"/>
    </row>
    <row r="6" spans="1:19" ht="2.4500000000000002" customHeight="1"/>
    <row r="7" spans="1:19">
      <c r="A7" s="101"/>
      <c r="B7" s="102"/>
      <c r="C7" s="102"/>
      <c r="D7" s="103"/>
      <c r="G7" s="108" t="s">
        <v>1</v>
      </c>
      <c r="H7" s="108"/>
      <c r="I7" s="108"/>
      <c r="J7" s="100"/>
      <c r="K7" s="100"/>
      <c r="M7" s="27" t="s">
        <v>2</v>
      </c>
      <c r="O7" s="27" t="s">
        <v>33</v>
      </c>
      <c r="S7" s="28"/>
    </row>
    <row r="8" spans="1:19" ht="2.4500000000000002" customHeight="1"/>
    <row r="9" spans="1:19" ht="15.75">
      <c r="A9" s="101"/>
      <c r="B9" s="102"/>
      <c r="C9" s="102"/>
      <c r="D9" s="103"/>
      <c r="G9" s="104"/>
      <c r="H9" s="105"/>
      <c r="I9" s="105"/>
      <c r="J9" s="105"/>
      <c r="K9" s="105"/>
      <c r="M9" s="29"/>
      <c r="O9" s="83">
        <f>A19</f>
        <v>0</v>
      </c>
      <c r="S9" s="28"/>
    </row>
    <row r="10" spans="1:19" ht="6.75" customHeight="1"/>
    <row r="11" spans="1:19">
      <c r="A11" s="116" t="s">
        <v>32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8"/>
    </row>
    <row r="12" spans="1:19" ht="2.4500000000000002" customHeight="1"/>
    <row r="13" spans="1:19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8"/>
    </row>
    <row r="14" spans="1:19" ht="2.4500000000000002" customHeight="1"/>
    <row r="15" spans="1:19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8"/>
    </row>
    <row r="16" spans="1:19" ht="2.4500000000000002" customHeight="1"/>
    <row r="17" spans="1:17">
      <c r="A17" s="30" t="s">
        <v>9</v>
      </c>
      <c r="B17" s="31"/>
      <c r="C17" s="106" t="s">
        <v>10</v>
      </c>
      <c r="D17" s="106"/>
      <c r="E17" s="106"/>
      <c r="G17" s="32" t="s">
        <v>12</v>
      </c>
      <c r="H17" s="33"/>
      <c r="I17" s="32" t="s">
        <v>13</v>
      </c>
      <c r="K17" s="32" t="s">
        <v>3</v>
      </c>
      <c r="M17" s="34" t="s">
        <v>36</v>
      </c>
      <c r="O17" s="34" t="s">
        <v>14</v>
      </c>
      <c r="Q17" s="34" t="s">
        <v>15</v>
      </c>
    </row>
    <row r="18" spans="1:17" ht="2.4500000000000002" customHeight="1">
      <c r="G18" s="33"/>
      <c r="H18" s="33"/>
      <c r="I18" s="33"/>
      <c r="K18" s="33"/>
      <c r="M18" s="33"/>
      <c r="O18" s="33"/>
    </row>
    <row r="19" spans="1:17">
      <c r="A19" s="35"/>
      <c r="B19" s="36" t="str">
        <f>IF(ISERROR(VLOOKUP(A19,Feiertage!$K$2:$M$16,1,FALSE)),"",VLOOKUP(A19,Feiertage!$K$2:$N$17,4,FALSE))</f>
        <v/>
      </c>
      <c r="C19" s="84"/>
      <c r="D19" s="85"/>
      <c r="E19" s="86"/>
      <c r="G19" s="37"/>
      <c r="H19" s="38">
        <v>1</v>
      </c>
      <c r="I19" s="39"/>
      <c r="K19" s="40">
        <f>ROUND(MOD(I19-G19,1)*24,2)</f>
        <v>0</v>
      </c>
      <c r="L19" s="26">
        <f>MAX(,MIN($B$1+($A$1&gt;$B$1),I19+(G19&gt;I19))-MAX($A$1,G19))+MAX(,(MIN($B$1,I19+(G19&gt;I19))-G19)*($A$1&gt;$B$1))+MAX(,MIN($B$1+($A$1&gt;$B$1),I19+0)-$A$1)*(G19&gt;I19)</f>
        <v>0</v>
      </c>
      <c r="M19" s="41">
        <f>IF(OR(WEEKDAY(A19,2)=7,B19&gt;""),0,L19*24*0.3)</f>
        <v>0</v>
      </c>
      <c r="O19" s="81">
        <f>IF(WEEKDAY(A19,1)=1,K19*VLOOKUP(TEXT(A19,"tttt"),Feiertage!$N$2:$O$17,2,FALSE),IF(B19&gt;"",K19*VLOOKUP(B19,Feiertage!$N$2:$O$17,2,FALSE),0))</f>
        <v>0</v>
      </c>
      <c r="Q19" s="43"/>
    </row>
    <row r="20" spans="1:17" ht="2.4500000000000002" customHeight="1">
      <c r="B20" s="44"/>
      <c r="G20" s="38"/>
      <c r="I20" s="38"/>
      <c r="K20" s="45"/>
      <c r="L20" s="26"/>
      <c r="M20" s="46"/>
      <c r="O20" s="42"/>
    </row>
    <row r="21" spans="1:17">
      <c r="A21" s="35"/>
      <c r="B21" s="36" t="str">
        <f>IF(ISERROR(VLOOKUP(A21,Feiertage!$K$2:$M$16,1,FALSE)),"",VLOOKUP(A21,Feiertage!$K$2:$N$16,4,FALSE))</f>
        <v/>
      </c>
      <c r="C21" s="84"/>
      <c r="D21" s="85"/>
      <c r="E21" s="86"/>
      <c r="G21" s="47"/>
      <c r="H21" s="38"/>
      <c r="I21" s="48"/>
      <c r="K21" s="40">
        <f>ROUND(MOD(I21-G21,1)*24,2)</f>
        <v>0</v>
      </c>
      <c r="L21" s="26">
        <f t="shared" ref="L21:L41" si="0">MAX(,MIN($B$1+($A$1&gt;$B$1),I21+(G21&gt;I21))-MAX($A$1,G21))+MAX(,(MIN($B$1,I21+(G21&gt;I21))-G21)*($A$1&gt;$B$1))+MAX(,MIN($B$1+($A$1&gt;$B$1),I21+0)-$A$1)*(G21&gt;I21)</f>
        <v>0</v>
      </c>
      <c r="M21" s="41">
        <f>IF(OR(WEEKDAY(A21,2)=7,B21&gt;""),0,L21*24*0.3)</f>
        <v>0</v>
      </c>
      <c r="O21" s="81">
        <f>IF(WEEKDAY(A21,1)=1,K21*VLOOKUP(TEXT(A21,"tttt"),Feiertage!$N$2:$O$17,2,FALSE),IF(B21&gt;"",VLOOKUP(B21,Feiertage!$N$2:$O$17,2,FALSE),0))</f>
        <v>0</v>
      </c>
      <c r="Q21" s="43"/>
    </row>
    <row r="22" spans="1:17" ht="2.4500000000000002" customHeight="1">
      <c r="B22" s="44"/>
      <c r="G22" s="38"/>
      <c r="I22" s="38"/>
      <c r="K22" s="49"/>
      <c r="L22" s="26"/>
      <c r="M22" s="46"/>
      <c r="O22" s="42"/>
    </row>
    <row r="23" spans="1:17">
      <c r="A23" s="35"/>
      <c r="B23" s="36" t="str">
        <f>IF(ISERROR(VLOOKUP(A23,Feiertage!$K$2:$M$16,1,FALSE)),"",VLOOKUP(A23,Feiertage!$K$2:$N$16,4,FALSE))</f>
        <v/>
      </c>
      <c r="C23" s="84"/>
      <c r="D23" s="85"/>
      <c r="E23" s="86"/>
      <c r="G23" s="47"/>
      <c r="I23" s="50"/>
      <c r="K23" s="40">
        <f>MOD(I23-G23,1)*24</f>
        <v>0</v>
      </c>
      <c r="L23" s="26">
        <f t="shared" si="0"/>
        <v>0</v>
      </c>
      <c r="M23" s="41">
        <f>IF(OR(WEEKDAY(A23,2)=7,B23&gt;""),0,L23*24*0.3)</f>
        <v>0</v>
      </c>
      <c r="O23" s="81">
        <f>IF(WEEKDAY(A23,1)=1,K23*VLOOKUP(TEXT(A23,"tttt"),Feiertage!$N$2:$O$17,2,FALSE),IF(B23&gt;"",VLOOKUP(B23,Feiertage!$N$2:$O$17,2,FALSE),0))</f>
        <v>0</v>
      </c>
      <c r="Q23" s="43"/>
    </row>
    <row r="24" spans="1:17" ht="2.4500000000000002" customHeight="1">
      <c r="B24" s="44"/>
      <c r="G24" s="38"/>
      <c r="I24" s="38"/>
      <c r="K24" s="45"/>
      <c r="L24" s="26"/>
      <c r="M24" s="46"/>
      <c r="O24" s="42"/>
    </row>
    <row r="25" spans="1:17">
      <c r="A25" s="35"/>
      <c r="B25" s="51" t="str">
        <f>IF(ISERROR(VLOOKUP(A25,Feiertage!$K$2:$M$16,1,FALSE)),"",VLOOKUP(A25,Feiertage!$K$2:$N$16,4,FALSE))</f>
        <v/>
      </c>
      <c r="C25" s="84"/>
      <c r="D25" s="85"/>
      <c r="E25" s="86"/>
      <c r="G25" s="47"/>
      <c r="H25" s="38"/>
      <c r="I25" s="47"/>
      <c r="K25" s="40"/>
      <c r="L25" s="26">
        <f t="shared" si="0"/>
        <v>0</v>
      </c>
      <c r="M25" s="41">
        <f>IF(OR(WEEKDAY(A25,2)=7,B25&gt;""),0,L25*24*0.3)</f>
        <v>0</v>
      </c>
      <c r="O25" s="81">
        <f>IF(WEEKDAY(A25,1)=1,K25*VLOOKUP(TEXT(A25,"tttt"),Feiertage!$N$2:$O$17,2,FALSE),IF(B25&gt;"",VLOOKUP(B25,Feiertage!$N$2:$O$17,2,FALSE),0))</f>
        <v>0</v>
      </c>
      <c r="Q25" s="43"/>
    </row>
    <row r="26" spans="1:17" ht="2.4500000000000002" customHeight="1">
      <c r="B26" s="44"/>
      <c r="G26" s="38"/>
      <c r="I26" s="38"/>
      <c r="K26" s="45"/>
      <c r="L26" s="26"/>
      <c r="M26" s="46"/>
      <c r="O26" s="42"/>
    </row>
    <row r="27" spans="1:17">
      <c r="A27" s="35"/>
      <c r="B27" s="51" t="str">
        <f>IF(ISERROR(VLOOKUP(A27,Feiertage!$K$2:$M$16,1,FALSE)),"",VLOOKUP(A27,Feiertage!$K$2:$N$16,4,FALSE))</f>
        <v/>
      </c>
      <c r="C27" s="84"/>
      <c r="D27" s="85"/>
      <c r="E27" s="86"/>
      <c r="G27" s="50"/>
      <c r="I27" s="50"/>
      <c r="K27" s="52">
        <f>MOD(I27-G27,1)*24</f>
        <v>0</v>
      </c>
      <c r="L27" s="26">
        <f t="shared" si="0"/>
        <v>0</v>
      </c>
      <c r="M27" s="41">
        <f>IF(OR(WEEKDAY(A27,2)=7,B27&gt;""),0,L27*24*0.3)</f>
        <v>0</v>
      </c>
      <c r="O27" s="81">
        <f>IF(WEEKDAY(A27,1)=1,K27*VLOOKUP(TEXT(A27,"tttt"),Feiertage!$N$2:$O$17,2,FALSE),IF(B27&gt;"",VLOOKUP(B27,Feiertage!$N$2:$O$17,2,FALSE),0))</f>
        <v>0</v>
      </c>
      <c r="Q27" s="43"/>
    </row>
    <row r="28" spans="1:17" ht="2.4500000000000002" customHeight="1">
      <c r="B28" s="44"/>
      <c r="G28" s="38"/>
      <c r="I28" s="38"/>
      <c r="K28" s="45"/>
      <c r="L28" s="26"/>
      <c r="M28" s="46"/>
      <c r="O28" s="42"/>
    </row>
    <row r="29" spans="1:17">
      <c r="A29" s="35"/>
      <c r="B29" s="44" t="str">
        <f>IF(ISERROR(VLOOKUP(A29,Feiertage!$K$2:$M$16,1,FALSE)),"",VLOOKUP(A29,Feiertage!$K$2:$N$16,4,FALSE))</f>
        <v/>
      </c>
      <c r="C29" s="84"/>
      <c r="D29" s="85"/>
      <c r="E29" s="86"/>
      <c r="G29" s="50"/>
      <c r="H29" s="38"/>
      <c r="I29" s="50"/>
      <c r="K29" s="52">
        <f>MOD(I29-G29,1)*24</f>
        <v>0</v>
      </c>
      <c r="L29" s="26">
        <f t="shared" si="0"/>
        <v>0</v>
      </c>
      <c r="M29" s="41">
        <f>IF(OR(WEEKDAY(A29,2)=7,B29&gt;""),0,L29*24*0.3)</f>
        <v>0</v>
      </c>
      <c r="O29" s="81">
        <f>IF(WEEKDAY(A29,1)=1,K29*VLOOKUP(TEXT(A29,"tttt"),Feiertage!$N$2:$O$17,2,FALSE),IF(B29&gt;"",VLOOKUP(B29,Feiertage!$N$2:$O$17,2,FALSE),0))</f>
        <v>0</v>
      </c>
      <c r="Q29" s="43"/>
    </row>
    <row r="30" spans="1:17" ht="2.4500000000000002" customHeight="1">
      <c r="A30" s="53"/>
      <c r="B30" s="44"/>
      <c r="C30" s="54"/>
      <c r="D30" s="54"/>
      <c r="E30" s="54"/>
      <c r="G30" s="38"/>
      <c r="H30" s="38"/>
      <c r="I30" s="38"/>
      <c r="K30" s="45"/>
      <c r="L30" s="26"/>
      <c r="M30" s="46"/>
      <c r="O30" s="42"/>
    </row>
    <row r="31" spans="1:17">
      <c r="A31" s="35"/>
      <c r="B31" s="44" t="str">
        <f>IF(ISERROR(VLOOKUP(A31,Feiertage!$K$2:$M$16,1,FALSE)),"",VLOOKUP(A31,Feiertage!$K$2:$N$16,4,FALSE))</f>
        <v/>
      </c>
      <c r="C31" s="84"/>
      <c r="D31" s="85"/>
      <c r="E31" s="86"/>
      <c r="G31" s="50"/>
      <c r="H31" s="38"/>
      <c r="I31" s="50"/>
      <c r="K31" s="52">
        <f>MOD(I31-G31,1)*24</f>
        <v>0</v>
      </c>
      <c r="L31" s="26">
        <f t="shared" si="0"/>
        <v>0</v>
      </c>
      <c r="M31" s="41">
        <f>IF(OR(WEEKDAY(A31,2)=7,B31&gt;""),0,L31*24*0.3)</f>
        <v>0</v>
      </c>
      <c r="O31" s="81">
        <f>IF(WEEKDAY(A31,1)=1,K31*VLOOKUP(TEXT(A31,"tttt"),Feiertage!$N$2:$O$17,2,FALSE),IF(B31&gt;"",VLOOKUP(B31,Feiertage!$N$2:$O$17,2,FALSE),0))</f>
        <v>0</v>
      </c>
      <c r="Q31" s="43"/>
    </row>
    <row r="32" spans="1:17" ht="2.4500000000000002" customHeight="1">
      <c r="A32" s="53"/>
      <c r="B32" s="44"/>
      <c r="C32" s="54"/>
      <c r="D32" s="54"/>
      <c r="E32" s="54"/>
      <c r="G32" s="38"/>
      <c r="H32" s="38"/>
      <c r="I32" s="38"/>
      <c r="K32" s="45"/>
      <c r="L32" s="26"/>
      <c r="M32" s="46"/>
      <c r="O32" s="42"/>
    </row>
    <row r="33" spans="1:17">
      <c r="A33" s="35"/>
      <c r="B33" s="44" t="str">
        <f>IF(ISERROR(VLOOKUP(A33,Feiertage!$K$2:$M$16,1,FALSE)),"",VLOOKUP(A33,Feiertage!$K$2:$N$16,4,FALSE))</f>
        <v/>
      </c>
      <c r="C33" s="84"/>
      <c r="D33" s="85"/>
      <c r="E33" s="86"/>
      <c r="G33" s="50"/>
      <c r="H33" s="38"/>
      <c r="I33" s="50"/>
      <c r="K33" s="52">
        <f>MOD(I33-G33,1)*24</f>
        <v>0</v>
      </c>
      <c r="L33" s="26">
        <f t="shared" si="0"/>
        <v>0</v>
      </c>
      <c r="M33" s="41">
        <f>IF(OR(WEEKDAY(A33,2)=7,B33&gt;""),0,L33*24*0.3)</f>
        <v>0</v>
      </c>
      <c r="O33" s="81">
        <f>IF(WEEKDAY(A33,1)=1,K33*VLOOKUP(TEXT(A33,"tttt"),Feiertage!$N$2:$O$17,2,FALSE),IF(B33&gt;"",VLOOKUP(B33,Feiertage!$N$2:$O$17,2,FALSE),0))</f>
        <v>0</v>
      </c>
      <c r="Q33" s="43"/>
    </row>
    <row r="34" spans="1:17" ht="2.4500000000000002" customHeight="1">
      <c r="A34" s="53"/>
      <c r="B34" s="44"/>
      <c r="C34" s="54"/>
      <c r="D34" s="54"/>
      <c r="E34" s="54"/>
      <c r="G34" s="38"/>
      <c r="H34" s="38"/>
      <c r="I34" s="38"/>
      <c r="K34" s="45"/>
      <c r="L34" s="26"/>
      <c r="M34" s="46"/>
      <c r="O34" s="42"/>
    </row>
    <row r="35" spans="1:17">
      <c r="A35" s="35"/>
      <c r="B35" s="44" t="str">
        <f>IF(ISERROR(VLOOKUP(A35,Feiertage!$K$2:$M$16,1,FALSE)),"",VLOOKUP(A35,Feiertage!$K$2:$N$16,4,FALSE))</f>
        <v/>
      </c>
      <c r="C35" s="84"/>
      <c r="D35" s="85"/>
      <c r="E35" s="86"/>
      <c r="G35" s="50"/>
      <c r="H35" s="38"/>
      <c r="I35" s="50"/>
      <c r="K35" s="52">
        <f>MOD(I35-G35,1)*24</f>
        <v>0</v>
      </c>
      <c r="L35" s="26">
        <f t="shared" si="0"/>
        <v>0</v>
      </c>
      <c r="M35" s="41">
        <f>IF(OR(WEEKDAY(A35,2)=7,B35&gt;""),0,L35*24*0.3)</f>
        <v>0</v>
      </c>
      <c r="O35" s="81">
        <f>IF(WEEKDAY(A35,1)=1,K35*VLOOKUP(TEXT(A35,"tttt"),Feiertage!$N$2:$O$17,2,FALSE),IF(B35&gt;"",VLOOKUP(B35,Feiertage!$N$2:$O$17,2,FALSE),0))</f>
        <v>0</v>
      </c>
      <c r="Q35" s="43"/>
    </row>
    <row r="36" spans="1:17" s="44" customFormat="1" ht="2.4500000000000002" customHeight="1">
      <c r="A36" s="51"/>
      <c r="C36" s="55"/>
      <c r="D36" s="55"/>
      <c r="E36" s="55"/>
      <c r="G36" s="26"/>
      <c r="I36" s="26"/>
      <c r="K36" s="45"/>
      <c r="L36" s="26"/>
      <c r="M36" s="46"/>
      <c r="O36" s="42"/>
    </row>
    <row r="37" spans="1:17" s="44" customFormat="1" ht="15" customHeight="1">
      <c r="A37" s="35"/>
      <c r="B37" s="44" t="str">
        <f>IF(ISERROR(VLOOKUP(A37,Feiertage!$K$2:$M$16,1,FALSE)),"",VLOOKUP(A37,Feiertage!$K$2:$N$16,4,FALSE))</f>
        <v/>
      </c>
      <c r="C37" s="115"/>
      <c r="D37" s="85"/>
      <c r="E37" s="86"/>
      <c r="G37" s="56"/>
      <c r="I37" s="56"/>
      <c r="K37" s="52">
        <f>MOD(I37-G37,1)*24</f>
        <v>0</v>
      </c>
      <c r="L37" s="26">
        <f t="shared" si="0"/>
        <v>0</v>
      </c>
      <c r="M37" s="41">
        <f>IF(OR(WEEKDAY(A37,2)=7,B37&gt;""),0,L37*24*0.3)</f>
        <v>0</v>
      </c>
      <c r="O37" s="81">
        <f>IF(WEEKDAY(A37,1)=1,K37*VLOOKUP(TEXT(A37,"tttt"),Feiertage!$N$2:$O$17,2,FALSE),IF(B37&gt;"",VLOOKUP(B37,Feiertage!$N$2:$O$17,2,FALSE),0))</f>
        <v>0</v>
      </c>
      <c r="Q37" s="57"/>
    </row>
    <row r="38" spans="1:17" s="44" customFormat="1" ht="2.4500000000000002" customHeight="1">
      <c r="A38" s="51"/>
      <c r="C38" s="55"/>
      <c r="D38" s="54"/>
      <c r="E38" s="54"/>
      <c r="G38" s="26"/>
      <c r="I38" s="26"/>
      <c r="K38" s="45"/>
      <c r="L38" s="26"/>
      <c r="M38" s="46"/>
      <c r="O38" s="42"/>
    </row>
    <row r="39" spans="1:17" s="44" customFormat="1" ht="15" customHeight="1">
      <c r="A39" s="35"/>
      <c r="B39" s="44" t="str">
        <f>IF(ISERROR(VLOOKUP(A39,Feiertage!$K$2:$M$16,1,FALSE)),"",VLOOKUP(A39,Feiertage!$K$2:$N$16,4,FALSE))</f>
        <v/>
      </c>
      <c r="C39" s="115"/>
      <c r="D39" s="85"/>
      <c r="E39" s="86"/>
      <c r="G39" s="56"/>
      <c r="I39" s="56"/>
      <c r="K39" s="52">
        <f>MOD(I39-G39,1)*24</f>
        <v>0</v>
      </c>
      <c r="L39" s="26">
        <f t="shared" si="0"/>
        <v>0</v>
      </c>
      <c r="M39" s="41">
        <f>IF(OR(WEEKDAY(A39,2)=7,B39&gt;""),0,L39*24*0.3)</f>
        <v>0</v>
      </c>
      <c r="O39" s="81">
        <f>IF(WEEKDAY(A39,1)=1,K39*VLOOKUP(TEXT(A39,"tttt"),Feiertage!$N$2:$O$17,2,FALSE),IF(B39&gt;"",VLOOKUP(B39,Feiertage!$N$2:$O$17,2,FALSE),0))</f>
        <v>0</v>
      </c>
      <c r="Q39" s="57"/>
    </row>
    <row r="40" spans="1:17" s="44" customFormat="1" ht="2.4500000000000002" customHeight="1">
      <c r="A40" s="51"/>
      <c r="C40" s="55"/>
      <c r="D40" s="55"/>
      <c r="E40" s="55"/>
      <c r="G40" s="26"/>
      <c r="I40" s="26"/>
      <c r="K40" s="45"/>
      <c r="L40" s="26"/>
      <c r="M40" s="46"/>
      <c r="O40" s="42"/>
    </row>
    <row r="41" spans="1:17">
      <c r="A41" s="35"/>
      <c r="B41" s="44" t="str">
        <f>IF(ISERROR(VLOOKUP(A41,Feiertage!$K$2:$M$16,1,FALSE)),"",VLOOKUP(A41,Feiertage!$K$2:$N$16,4,FALSE))</f>
        <v/>
      </c>
      <c r="C41" s="84"/>
      <c r="D41" s="85"/>
      <c r="E41" s="86"/>
      <c r="G41" s="50"/>
      <c r="I41" s="50"/>
      <c r="K41" s="52">
        <f>MOD(I41-G41,1)*24</f>
        <v>0</v>
      </c>
      <c r="L41" s="26">
        <f t="shared" si="0"/>
        <v>0</v>
      </c>
      <c r="M41" s="41">
        <f>IF(OR(WEEKDAY(A41,2)=7,B41&gt;""),0,L41*24*0.3)</f>
        <v>0</v>
      </c>
      <c r="O41" s="81">
        <f>IF(WEEKDAY(A41,1)=1,K41*VLOOKUP(TEXT(A41,"tttt"),Feiertage!$N$2:$O$17,2,FALSE),IF(B41&gt;"",VLOOKUP(B41,Feiertage!$N$2:$O$17,2,FALSE),0))</f>
        <v>0</v>
      </c>
      <c r="Q41" s="43"/>
    </row>
    <row r="42" spans="1:17" ht="2.25" customHeight="1">
      <c r="A42" s="58"/>
      <c r="B42" s="44"/>
      <c r="C42" s="59"/>
      <c r="D42" s="59"/>
      <c r="E42" s="59"/>
      <c r="G42" s="60"/>
      <c r="I42" s="60"/>
      <c r="K42" s="61"/>
      <c r="L42" s="26"/>
      <c r="M42" s="62"/>
      <c r="O42" s="63"/>
      <c r="Q42" s="64"/>
    </row>
    <row r="43" spans="1:17">
      <c r="A43" s="35"/>
      <c r="B43" s="44" t="str">
        <f>IF(ISERROR(VLOOKUP(A43,Feiertage!$K$2:$M$16,1,FALSE)),"",VLOOKUP(A43,Feiertage!$K$2:$N$16,4,FALSE))</f>
        <v/>
      </c>
      <c r="C43" s="84"/>
      <c r="D43" s="85"/>
      <c r="E43" s="86"/>
      <c r="G43" s="50"/>
      <c r="I43" s="50"/>
      <c r="K43" s="52">
        <f>MOD(I43-G43,1)*24</f>
        <v>0</v>
      </c>
      <c r="L43" s="26">
        <f t="shared" ref="L43" si="1">MAX(,MIN($B$1+($A$1&gt;$B$1),I43+(G43&gt;I43))-MAX($A$1,G43))+MAX(,(MIN($B$1,I43+(G43&gt;I43))-G43)*($A$1&gt;$B$1))+MAX(,MIN($B$1+($A$1&gt;$B$1),I43+0)-$A$1)*(G43&gt;I43)</f>
        <v>0</v>
      </c>
      <c r="M43" s="41">
        <f>IF(OR(WEEKDAY(A43,2)=7,B43&gt;""),0,L43*24*0.3)</f>
        <v>0</v>
      </c>
      <c r="O43" s="81">
        <f>IF(WEEKDAY(A43,1)=1,K43*VLOOKUP(TEXT(A43,"tttt"),Feiertage!$N$2:$O$17,2,FALSE),IF(B43&gt;"",VLOOKUP(B43,Feiertage!$N$2:$O$17,2,FALSE),0))</f>
        <v>0</v>
      </c>
      <c r="Q43" s="43"/>
    </row>
    <row r="44" spans="1:17" ht="2.25" customHeight="1">
      <c r="A44" s="58"/>
      <c r="B44" s="44"/>
      <c r="C44" s="59"/>
      <c r="D44" s="59"/>
      <c r="E44" s="59"/>
      <c r="G44" s="60"/>
      <c r="I44" s="60"/>
      <c r="K44" s="61"/>
      <c r="L44" s="26"/>
      <c r="M44" s="62"/>
      <c r="O44" s="63"/>
      <c r="Q44" s="64"/>
    </row>
    <row r="45" spans="1:17">
      <c r="A45" s="35"/>
      <c r="B45" s="44" t="str">
        <f>IF(ISERROR(VLOOKUP(A45,Feiertage!$K$2:$M$16,1,FALSE)),"",VLOOKUP(A45,Feiertage!$K$2:$N$16,4,FALSE))</f>
        <v/>
      </c>
      <c r="C45" s="84"/>
      <c r="D45" s="85"/>
      <c r="E45" s="86"/>
      <c r="G45" s="50"/>
      <c r="I45" s="50"/>
      <c r="K45" s="52">
        <f>MOD(I45-G45,1)*24</f>
        <v>0</v>
      </c>
      <c r="L45" s="26">
        <f t="shared" ref="L45" si="2">MAX(,MIN($B$1+($A$1&gt;$B$1),I45+(G45&gt;I45))-MAX($A$1,G45))+MAX(,(MIN($B$1,I45+(G45&gt;I45))-G45)*($A$1&gt;$B$1))+MAX(,MIN($B$1+($A$1&gt;$B$1),I45+0)-$A$1)*(G45&gt;I45)</f>
        <v>0</v>
      </c>
      <c r="M45" s="41">
        <f>IF(OR(WEEKDAY(A45,2)=7,B45&gt;""),0,L45*24*0.3)</f>
        <v>0</v>
      </c>
      <c r="O45" s="81">
        <f>IF(WEEKDAY(A45,1)=1,K45*VLOOKUP(TEXT(A45,"tttt"),Feiertage!$N$2:$O$17,2,FALSE),IF(B45&gt;"",VLOOKUP(B45,Feiertage!$N$2:$O$17,2,FALSE),0))</f>
        <v>0</v>
      </c>
      <c r="Q45" s="43"/>
    </row>
    <row r="46" spans="1:17" ht="2.25" customHeight="1">
      <c r="A46" s="58"/>
      <c r="B46" s="44"/>
      <c r="C46" s="87"/>
      <c r="D46" s="87"/>
      <c r="E46" s="87"/>
      <c r="G46" s="60"/>
      <c r="I46" s="60"/>
      <c r="K46" s="61">
        <f>MOD(I46-G46,1)*24</f>
        <v>0</v>
      </c>
      <c r="L46" s="26">
        <f t="shared" ref="L46:L59" si="3">MAX(,MIN($B$1+($A$1&gt;$B$1),I46+(G46&gt;I46))-MAX($A$1,G46))+MAX(,(MIN($B$1,I46+(G46&gt;I46))-G46)*($A$1&gt;$B$1))+MAX(,MIN($B$1+($A$1&gt;$B$1),I46+0)-$A$1)*(G46&gt;I46)</f>
        <v>0</v>
      </c>
      <c r="M46" s="62"/>
      <c r="O46" s="63"/>
      <c r="Q46" s="64"/>
    </row>
    <row r="47" spans="1:17">
      <c r="A47" s="35"/>
      <c r="B47" s="44" t="str">
        <f>IF(ISERROR(VLOOKUP(A47,Feiertage!$K$2:$M$16,1,FALSE)),"",VLOOKUP(A47,Feiertage!$K$2:$N$16,4,FALSE))</f>
        <v/>
      </c>
      <c r="C47" s="84"/>
      <c r="D47" s="85"/>
      <c r="E47" s="86"/>
      <c r="G47" s="50"/>
      <c r="I47" s="50"/>
      <c r="K47" s="52">
        <f>MOD(I47-G47,1)*24</f>
        <v>0</v>
      </c>
      <c r="L47" s="26">
        <f t="shared" si="3"/>
        <v>0</v>
      </c>
      <c r="M47" s="41">
        <f>IF(OR(WEEKDAY(A47,2)=7,B47&gt;""),0,L47*24*0.3)</f>
        <v>0</v>
      </c>
      <c r="O47" s="81">
        <f>IF(WEEKDAY(A47,1)=1,K47*VLOOKUP(TEXT(A47,"tttt"),Feiertage!$N$2:$O$17,2,FALSE),IF(B47&gt;"",VLOOKUP(B47,Feiertage!$N$2:$O$17,2,FALSE),0))</f>
        <v>0</v>
      </c>
      <c r="Q47" s="43"/>
    </row>
    <row r="48" spans="1:17" ht="2.25" customHeight="1">
      <c r="A48" s="58"/>
      <c r="B48" s="44"/>
      <c r="C48" s="59"/>
      <c r="D48" s="59"/>
      <c r="E48" s="59"/>
      <c r="G48" s="60"/>
      <c r="I48" s="60"/>
      <c r="K48" s="61"/>
      <c r="L48" s="26"/>
      <c r="M48" s="41"/>
      <c r="O48" s="42"/>
      <c r="Q48" s="64"/>
    </row>
    <row r="49" spans="1:17">
      <c r="A49" s="35"/>
      <c r="B49" s="44" t="str">
        <f>IF(ISERROR(VLOOKUP(A49,Feiertage!$K$2:$M$16,1,FALSE)),"",VLOOKUP(A49,Feiertage!$K$2:$N$16,4,FALSE))</f>
        <v/>
      </c>
      <c r="C49" s="88"/>
      <c r="D49" s="89"/>
      <c r="E49" s="90"/>
      <c r="G49" s="50"/>
      <c r="I49" s="50"/>
      <c r="K49" s="52"/>
      <c r="L49" s="26">
        <f t="shared" si="3"/>
        <v>0</v>
      </c>
      <c r="M49" s="41">
        <f>IF(OR(WEEKDAY(A49,2)=7,B49&gt;""),0,L49*24*0.3)</f>
        <v>0</v>
      </c>
      <c r="O49" s="81">
        <f>IF(WEEKDAY(A49,1)=1,K49*VLOOKUP(TEXT(A49,"tttt"),Feiertage!$N$2:$O$17,2,FALSE),IF(B49&gt;"",VLOOKUP(B49,Feiertage!$N$2:$O$17,2,FALSE),0))</f>
        <v>0</v>
      </c>
      <c r="Q49" s="43"/>
    </row>
    <row r="50" spans="1:17" ht="2.25" customHeight="1">
      <c r="A50" s="58"/>
      <c r="B50" s="44"/>
      <c r="C50" s="59"/>
      <c r="D50" s="59"/>
      <c r="E50" s="59"/>
      <c r="G50" s="60"/>
      <c r="I50" s="60"/>
      <c r="K50" s="61"/>
      <c r="L50" s="26"/>
      <c r="M50" s="41"/>
      <c r="O50" s="42"/>
      <c r="Q50" s="64"/>
    </row>
    <row r="51" spans="1:17">
      <c r="A51" s="35"/>
      <c r="B51" s="44" t="str">
        <f>IF(ISERROR(VLOOKUP(A51,Feiertage!$K$2:$M$16,1,FALSE)),"",VLOOKUP(A51,Feiertage!$K$2:$N$16,4,FALSE))</f>
        <v/>
      </c>
      <c r="C51" s="84"/>
      <c r="D51" s="85"/>
      <c r="E51" s="86"/>
      <c r="G51" s="50"/>
      <c r="I51" s="50"/>
      <c r="K51" s="52"/>
      <c r="L51" s="26">
        <f t="shared" si="3"/>
        <v>0</v>
      </c>
      <c r="M51" s="41">
        <f>IF(OR(WEEKDAY(A51,2)=7,B51&gt;""),0,L51*24*0.3)</f>
        <v>0</v>
      </c>
      <c r="O51" s="81">
        <f>IF(WEEKDAY(A51,1)=1,K51*VLOOKUP(TEXT(A51,"tttt"),Feiertage!$N$2:$O$17,2,FALSE),IF(B51&gt;"",VLOOKUP(B51,Feiertage!$N$2:$O$17,2,FALSE),0))</f>
        <v>0</v>
      </c>
      <c r="Q51" s="43"/>
    </row>
    <row r="52" spans="1:17" ht="2.25" customHeight="1">
      <c r="A52" s="58"/>
      <c r="B52" s="44"/>
      <c r="C52" s="59"/>
      <c r="D52" s="59"/>
      <c r="E52" s="59"/>
      <c r="G52" s="60"/>
      <c r="I52" s="60"/>
      <c r="K52" s="61"/>
      <c r="L52" s="26"/>
      <c r="M52" s="41"/>
      <c r="O52" s="42"/>
      <c r="Q52" s="64"/>
    </row>
    <row r="53" spans="1:17">
      <c r="A53" s="35"/>
      <c r="B53" s="44" t="str">
        <f>IF(ISERROR(VLOOKUP(A53,Feiertage!$K$2:$M$16,1,FALSE)),"",VLOOKUP(A53,Feiertage!$K$2:$N$16,4,FALSE))</f>
        <v/>
      </c>
      <c r="C53" s="84"/>
      <c r="D53" s="85"/>
      <c r="E53" s="86"/>
      <c r="G53" s="50"/>
      <c r="I53" s="50"/>
      <c r="K53" s="52"/>
      <c r="L53" s="26">
        <f t="shared" si="3"/>
        <v>0</v>
      </c>
      <c r="M53" s="41">
        <f>IF(OR(WEEKDAY(A53,2)=7,B53&gt;""),0,L53*24*0.3)</f>
        <v>0</v>
      </c>
      <c r="O53" s="81">
        <f>IF(WEEKDAY(A53,1)=1,K53*VLOOKUP(TEXT(A53,"tttt"),Feiertage!$N$2:$O$17,2,FALSE),IF(B53&gt;"",VLOOKUP(B53,Feiertage!$N$2:$O$17,2,FALSE),0))</f>
        <v>0</v>
      </c>
      <c r="Q53" s="43"/>
    </row>
    <row r="54" spans="1:17" ht="2.25" customHeight="1">
      <c r="A54" s="58"/>
      <c r="B54" s="44"/>
      <c r="C54" s="59"/>
      <c r="D54" s="59"/>
      <c r="E54" s="59"/>
      <c r="G54" s="60"/>
      <c r="I54" s="60"/>
      <c r="K54" s="61"/>
      <c r="L54" s="26"/>
      <c r="M54" s="41"/>
      <c r="O54" s="42"/>
      <c r="Q54" s="64"/>
    </row>
    <row r="55" spans="1:17">
      <c r="A55" s="35"/>
      <c r="B55" s="44" t="str">
        <f>IF(ISERROR(VLOOKUP(A55,Feiertage!$K$2:$M$16,1,FALSE)),"",VLOOKUP(A55,Feiertage!$K$2:$N$16,4,FALSE))</f>
        <v/>
      </c>
      <c r="C55" s="84"/>
      <c r="D55" s="85"/>
      <c r="E55" s="86"/>
      <c r="G55" s="50"/>
      <c r="I55" s="50"/>
      <c r="K55" s="52"/>
      <c r="L55" s="26">
        <f t="shared" si="3"/>
        <v>0</v>
      </c>
      <c r="M55" s="41">
        <f>IF(OR(WEEKDAY(A55,2)=7,B55&gt;""),0,L55*24*0.3)</f>
        <v>0</v>
      </c>
      <c r="O55" s="81">
        <f>IF(WEEKDAY(A55,1)=1,K55*VLOOKUP(TEXT(A55,"tttt"),Feiertage!$N$2:$O$17,2,FALSE),IF(B55&gt;"",VLOOKUP(B55,Feiertage!$N$2:$O$17,2,FALSE),0))</f>
        <v>0</v>
      </c>
      <c r="Q55" s="43"/>
    </row>
    <row r="56" spans="1:17" ht="2.25" customHeight="1">
      <c r="A56" s="58"/>
      <c r="B56" s="44"/>
      <c r="C56" s="59"/>
      <c r="D56" s="59"/>
      <c r="E56" s="59"/>
      <c r="G56" s="60"/>
      <c r="I56" s="60"/>
      <c r="K56" s="61"/>
      <c r="L56" s="26"/>
      <c r="M56" s="41"/>
      <c r="O56" s="42"/>
      <c r="Q56" s="64"/>
    </row>
    <row r="57" spans="1:17" ht="15" customHeight="1">
      <c r="A57" s="35"/>
      <c r="B57" s="44" t="str">
        <f>IF(ISERROR(VLOOKUP(A57,Feiertage!$K$2:$M$16,1,FALSE)),"",VLOOKUP(A57,Feiertage!$K$2:$N$16,4,FALSE))</f>
        <v/>
      </c>
      <c r="C57" s="84"/>
      <c r="D57" s="85"/>
      <c r="E57" s="86"/>
      <c r="G57" s="50"/>
      <c r="I57" s="50"/>
      <c r="K57" s="52"/>
      <c r="L57" s="26">
        <f t="shared" si="3"/>
        <v>0</v>
      </c>
      <c r="M57" s="41">
        <f>IF(OR(WEEKDAY(A57,2)=7,B57&gt;""),0,L57*24*0.3)</f>
        <v>0</v>
      </c>
      <c r="O57" s="81">
        <f>IF(WEEKDAY(A57,1)=1,K57*VLOOKUP(TEXT(A57,"tttt"),Feiertage!$N$2:$O$17,2,FALSE),IF(B57&gt;"",VLOOKUP(B57,Feiertage!$N$2:$O$17,2,FALSE),0))</f>
        <v>0</v>
      </c>
      <c r="Q57" s="43"/>
    </row>
    <row r="58" spans="1:17" ht="2.25" customHeight="1">
      <c r="A58" s="58"/>
      <c r="B58" s="44"/>
      <c r="C58" s="59"/>
      <c r="D58" s="59"/>
      <c r="E58" s="59"/>
      <c r="G58" s="60"/>
      <c r="I58" s="60"/>
      <c r="K58" s="61"/>
      <c r="L58" s="26"/>
      <c r="M58" s="41"/>
      <c r="O58" s="42"/>
      <c r="Q58" s="64"/>
    </row>
    <row r="59" spans="1:17" ht="15" customHeight="1">
      <c r="A59" s="35"/>
      <c r="B59" s="44" t="str">
        <f>IF(ISERROR(VLOOKUP(A59,Feiertage!$K$2:$M$16,1,FALSE)),"",VLOOKUP(A59,Feiertage!$K$2:$N$16,4,FALSE))</f>
        <v/>
      </c>
      <c r="C59" s="84"/>
      <c r="D59" s="85"/>
      <c r="E59" s="86"/>
      <c r="G59" s="50"/>
      <c r="I59" s="50"/>
      <c r="K59" s="52">
        <f>MOD(I59-G59,1)*24</f>
        <v>0</v>
      </c>
      <c r="L59" s="26">
        <f t="shared" si="3"/>
        <v>0</v>
      </c>
      <c r="M59" s="41">
        <f>IF(OR(WEEKDAY(A59,2)=7,B59&gt;""),0,L59*24*0.3)</f>
        <v>0</v>
      </c>
      <c r="O59" s="81">
        <f>IF(WEEKDAY(A59,1)=1,K59*VLOOKUP(TEXT(A59,"tttt"),Feiertage!$N$2:$O$17,2,FALSE),IF(B59&gt;"",VLOOKUP(B59,Feiertage!$N$2:$O$17,2,FALSE),0))</f>
        <v>0</v>
      </c>
      <c r="Q59" s="43"/>
    </row>
    <row r="60" spans="1:17" ht="2.25" customHeight="1">
      <c r="A60" s="65"/>
      <c r="B60" s="44" t="str">
        <f>IF(ISERROR(VLOOKUP(A60,Feiertage!$K$2:$M$16,1,FALSE)),"",VLOOKUP(A60,Feiertage!$K$2:$N$16,4,FALSE))</f>
        <v/>
      </c>
      <c r="C60" s="66"/>
      <c r="D60" s="66"/>
      <c r="E60" s="66"/>
      <c r="G60" s="67"/>
      <c r="I60" s="67"/>
      <c r="K60" s="68"/>
      <c r="L60" s="26"/>
      <c r="M60" s="69"/>
      <c r="O60" s="70"/>
      <c r="Q60" s="71"/>
    </row>
    <row r="61" spans="1:17" ht="15" customHeight="1">
      <c r="A61" s="92"/>
      <c r="B61" s="92"/>
      <c r="C61" s="92"/>
      <c r="D61" s="92"/>
      <c r="E61" s="92"/>
      <c r="G61" s="92"/>
      <c r="H61" s="92"/>
      <c r="I61" s="92"/>
      <c r="K61" s="74">
        <f>SUM(K19,K21,K23,K25,K27,K29,K31,K33,K35,K37,K39,K41,K43,K45,K47,K49,K51,K53,K55,K57,K59)</f>
        <v>0</v>
      </c>
      <c r="M61" s="74">
        <f>SUM(M19,M21,M23,M25,M27,M29,M31,M33,M35,M37,M39,M41,M43,M45,M47,M49,M51,M53,M55,M57,M59)</f>
        <v>0</v>
      </c>
      <c r="O61" s="82">
        <f>SUM(O19,O21,O23,O25,O27,O29,O31,O33,O35,O37,O39,O41,O43,O45,O47,O49,O51,O53,O55,O57,O59)</f>
        <v>0</v>
      </c>
      <c r="Q61" s="72">
        <f>SUM(Q19,Q21,Q23,Q25,Q27,Q29,Q31,Q33,Q35,Q37,Q39,Q41,Q43,Q45,Q47,Q49,Q51,Q53,Q55,Q57,Q59)</f>
        <v>0</v>
      </c>
    </row>
    <row r="62" spans="1:17" ht="2.4500000000000002" customHeight="1">
      <c r="K62" s="75" t="s">
        <v>7</v>
      </c>
      <c r="M62" s="76">
        <f>SUM(M18,M20,M22,M24,M26,M28,M59)</f>
        <v>0</v>
      </c>
      <c r="O62" s="77"/>
      <c r="Q62" s="77"/>
    </row>
    <row r="63" spans="1:17" ht="24" customHeight="1">
      <c r="A63" s="29"/>
      <c r="B63" s="29"/>
      <c r="C63" s="29"/>
      <c r="D63" s="94" t="s">
        <v>8</v>
      </c>
      <c r="E63" s="94"/>
      <c r="F63" s="94"/>
      <c r="G63" s="94"/>
      <c r="H63" s="95"/>
      <c r="I63" s="95"/>
      <c r="J63" s="78"/>
      <c r="K63" s="97">
        <f>SUM(M61,K61,O61)</f>
        <v>0</v>
      </c>
      <c r="L63" s="98"/>
      <c r="M63" s="99"/>
      <c r="N63" s="79"/>
      <c r="O63" s="79"/>
    </row>
    <row r="64" spans="1:17" ht="15.75" customHeight="1">
      <c r="D64" s="96" t="s">
        <v>4</v>
      </c>
      <c r="E64" s="96"/>
      <c r="F64" s="96"/>
      <c r="G64" s="96"/>
      <c r="H64" s="96"/>
      <c r="I64" s="96"/>
      <c r="J64" s="96"/>
      <c r="K64" s="96"/>
      <c r="L64" s="92"/>
      <c r="M64" s="92"/>
    </row>
    <row r="65" spans="1:17">
      <c r="A65" s="93" t="s">
        <v>5</v>
      </c>
      <c r="B65" s="93"/>
      <c r="C65" s="93"/>
      <c r="D65" s="93"/>
      <c r="E65" s="93"/>
      <c r="F65" s="29"/>
      <c r="I65" s="93" t="s">
        <v>0</v>
      </c>
      <c r="J65" s="93"/>
      <c r="K65" s="93"/>
      <c r="L65" s="93"/>
      <c r="M65" s="93"/>
      <c r="N65" s="93"/>
      <c r="O65" s="93"/>
      <c r="P65" s="100"/>
      <c r="Q65" s="100"/>
    </row>
    <row r="66" spans="1:17" ht="7.5" customHeight="1">
      <c r="A66" s="93"/>
      <c r="B66" s="93"/>
      <c r="C66" s="93"/>
      <c r="D66" s="93"/>
      <c r="E66" s="93"/>
      <c r="F66" s="29"/>
      <c r="I66" s="93"/>
      <c r="J66" s="93"/>
      <c r="K66" s="93"/>
      <c r="L66" s="93"/>
      <c r="M66" s="93"/>
      <c r="N66" s="93"/>
      <c r="O66" s="93"/>
      <c r="P66" s="100"/>
      <c r="Q66" s="100"/>
    </row>
    <row r="67" spans="1:17" ht="11.25" customHeight="1">
      <c r="A67" s="93"/>
      <c r="B67" s="93"/>
      <c r="C67" s="93"/>
      <c r="D67" s="93"/>
      <c r="E67" s="93"/>
      <c r="F67" s="29"/>
      <c r="G67" s="44" t="s">
        <v>11</v>
      </c>
      <c r="I67" s="93"/>
      <c r="J67" s="93"/>
      <c r="K67" s="93"/>
      <c r="L67" s="93"/>
      <c r="M67" s="93"/>
      <c r="N67" s="93"/>
      <c r="O67" s="93"/>
      <c r="P67" s="100"/>
      <c r="Q67" s="100"/>
    </row>
    <row r="68" spans="1:17" ht="6.75" customHeight="1">
      <c r="A68" s="93"/>
      <c r="B68" s="93"/>
      <c r="C68" s="93"/>
      <c r="D68" s="93"/>
      <c r="E68" s="93"/>
      <c r="F68" s="29"/>
      <c r="I68" s="93"/>
      <c r="J68" s="93"/>
      <c r="K68" s="93"/>
      <c r="L68" s="93"/>
      <c r="M68" s="93"/>
      <c r="N68" s="93"/>
      <c r="O68" s="93"/>
      <c r="P68" s="100"/>
      <c r="Q68" s="100"/>
    </row>
    <row r="69" spans="1:17" ht="15.75" thickBo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73"/>
      <c r="Q69" s="20"/>
    </row>
    <row r="70" spans="1:17" ht="16.5" customHeight="1">
      <c r="A70" s="119" t="s">
        <v>38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</row>
  </sheetData>
  <sheetProtection selectLockedCells="1"/>
  <mergeCells count="43">
    <mergeCell ref="C35:E35"/>
    <mergeCell ref="C39:E39"/>
    <mergeCell ref="C41:E41"/>
    <mergeCell ref="C31:E31"/>
    <mergeCell ref="A11:Q11"/>
    <mergeCell ref="A15:Q15"/>
    <mergeCell ref="A13:Q13"/>
    <mergeCell ref="C33:E33"/>
    <mergeCell ref="C37:E37"/>
    <mergeCell ref="C29:E29"/>
    <mergeCell ref="C19:E19"/>
    <mergeCell ref="M3:O5"/>
    <mergeCell ref="G7:K7"/>
    <mergeCell ref="A3:D3"/>
    <mergeCell ref="A5:D5"/>
    <mergeCell ref="A7:D7"/>
    <mergeCell ref="I2:L2"/>
    <mergeCell ref="A9:D9"/>
    <mergeCell ref="G9:K9"/>
    <mergeCell ref="C25:E25"/>
    <mergeCell ref="C27:E27"/>
    <mergeCell ref="C17:E17"/>
    <mergeCell ref="C21:E21"/>
    <mergeCell ref="C23:E23"/>
    <mergeCell ref="A69:O69"/>
    <mergeCell ref="A61:E61"/>
    <mergeCell ref="A65:E68"/>
    <mergeCell ref="D63:I63"/>
    <mergeCell ref="D64:M64"/>
    <mergeCell ref="K63:M63"/>
    <mergeCell ref="I65:Q68"/>
    <mergeCell ref="G61:I61"/>
    <mergeCell ref="A70:Q70"/>
    <mergeCell ref="C43:E43"/>
    <mergeCell ref="C45:E45"/>
    <mergeCell ref="C46:E46"/>
    <mergeCell ref="C47:E47"/>
    <mergeCell ref="C59:E59"/>
    <mergeCell ref="C49:E49"/>
    <mergeCell ref="C51:E51"/>
    <mergeCell ref="C53:E53"/>
    <mergeCell ref="C55:E55"/>
    <mergeCell ref="C57:E57"/>
  </mergeCells>
  <phoneticPr fontId="1" type="noConversion"/>
  <conditionalFormatting sqref="A19">
    <cfRule type="expression" dxfId="24" priority="27" stopIfTrue="1">
      <formula>WEEKDAY(A19,1)=1</formula>
    </cfRule>
    <cfRule type="expression" dxfId="23" priority="28" stopIfTrue="1">
      <formula>B19&gt;""</formula>
    </cfRule>
  </conditionalFormatting>
  <conditionalFormatting sqref="A21">
    <cfRule type="expression" dxfId="22" priority="23" stopIfTrue="1">
      <formula>WEEKDAY(A21,1)=1</formula>
    </cfRule>
    <cfRule type="expression" dxfId="21" priority="24" stopIfTrue="1">
      <formula>B21&gt;""</formula>
    </cfRule>
  </conditionalFormatting>
  <conditionalFormatting sqref="A23">
    <cfRule type="expression" dxfId="20" priority="21" stopIfTrue="1">
      <formula>WEEKDAY(A23,1)=1</formula>
    </cfRule>
    <cfRule type="expression" dxfId="19" priority="22" stopIfTrue="1">
      <formula>B23&gt;""</formula>
    </cfRule>
  </conditionalFormatting>
  <conditionalFormatting sqref="A25">
    <cfRule type="expression" dxfId="18" priority="19" stopIfTrue="1">
      <formula>WEEKDAY(A25,1)=1</formula>
    </cfRule>
    <cfRule type="expression" dxfId="17" priority="20" stopIfTrue="1">
      <formula>B25&gt;""</formula>
    </cfRule>
  </conditionalFormatting>
  <conditionalFormatting sqref="A27">
    <cfRule type="expression" dxfId="16" priority="17" stopIfTrue="1">
      <formula>WEEKDAY(A27,1)=1</formula>
    </cfRule>
    <cfRule type="expression" dxfId="15" priority="18" stopIfTrue="1">
      <formula>B27&gt;""</formula>
    </cfRule>
  </conditionalFormatting>
  <conditionalFormatting sqref="A29">
    <cfRule type="expression" dxfId="14" priority="15" stopIfTrue="1">
      <formula>WEEKDAY(A29,1)=1</formula>
    </cfRule>
    <cfRule type="expression" dxfId="13" priority="16" stopIfTrue="1">
      <formula>B29&gt;""</formula>
    </cfRule>
  </conditionalFormatting>
  <conditionalFormatting sqref="A31">
    <cfRule type="expression" dxfId="12" priority="13" stopIfTrue="1">
      <formula>WEEKDAY(A31,1)=1</formula>
    </cfRule>
    <cfRule type="expression" dxfId="11" priority="14" stopIfTrue="1">
      <formula>B31&gt;""</formula>
    </cfRule>
  </conditionalFormatting>
  <conditionalFormatting sqref="A33">
    <cfRule type="expression" dxfId="10" priority="11" stopIfTrue="1">
      <formula>WEEKDAY(A33,1)=1</formula>
    </cfRule>
    <cfRule type="expression" dxfId="9" priority="12" stopIfTrue="1">
      <formula>B33&gt;""</formula>
    </cfRule>
  </conditionalFormatting>
  <conditionalFormatting sqref="A35">
    <cfRule type="expression" dxfId="8" priority="9" stopIfTrue="1">
      <formula>WEEKDAY(A35,1)=1</formula>
    </cfRule>
    <cfRule type="expression" dxfId="7" priority="10" stopIfTrue="1">
      <formula>B35&gt;""</formula>
    </cfRule>
  </conditionalFormatting>
  <conditionalFormatting sqref="A37">
    <cfRule type="expression" dxfId="6" priority="7" stopIfTrue="1">
      <formula>WEEKDAY(A37,1)=1</formula>
    </cfRule>
    <cfRule type="expression" dxfId="5" priority="8" stopIfTrue="1">
      <formula>B37&gt;""</formula>
    </cfRule>
  </conditionalFormatting>
  <conditionalFormatting sqref="A39">
    <cfRule type="expression" dxfId="4" priority="5" stopIfTrue="1">
      <formula>WEEKDAY(A39,1)=1</formula>
    </cfRule>
    <cfRule type="expression" dxfId="3" priority="6" stopIfTrue="1">
      <formula>B39&gt;""</formula>
    </cfRule>
  </conditionalFormatting>
  <conditionalFormatting sqref="A41:A60">
    <cfRule type="expression" dxfId="2" priority="3" stopIfTrue="1">
      <formula>WEEKDAY(A41,1)=1</formula>
    </cfRule>
    <cfRule type="expression" dxfId="1" priority="4" stopIfTrue="1">
      <formula>B41&gt;""</formula>
    </cfRule>
  </conditionalFormatting>
  <conditionalFormatting sqref="A5:D5 G9:K9 A19">
    <cfRule type="cellIs" dxfId="0" priority="1" operator="equal">
      <formula>""</formula>
    </cfRule>
  </conditionalFormatting>
  <dataValidations count="1">
    <dataValidation type="custom" allowBlank="1" showInputMessage="1" showErrorMessage="1" errorTitle="Sonntag" error="Endzeit fällt oder ist ausserhalb eines Sonntags. Sonntagszeit separat schreiben" sqref="I19 I21 I23 I25 I27 I29 I31 I33 I35 I37 I39 I41:I60" xr:uid="{00000000-0002-0000-0000-000000000000}">
      <formula1>IF(OR(AND(WEEKDAY(A19,1)=7,G19&gt;I19),AND(WEEKDAY(A19,1)=1,G19&gt;I19)),FALSE,TRUE)</formula1>
    </dataValidation>
  </dataValidations>
  <pageMargins left="0.59055118110236227" right="0.39370078740157483" top="0.15748031496062992" bottom="0.35433070866141736" header="0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3" r:id="rId4" name="Button 219">
              <controlPr defaultSize="0" print="0" autoFill="0" autoPict="0" macro="[0]!SaveAs">
                <anchor moveWithCells="1" sizeWithCells="1">
                  <from>
                    <xdr:col>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5" name="Option Button 222">
              <controlPr defaultSize="0" autoFill="0" autoLine="0" autoPict="0">
                <anchor moveWithCells="1">
                  <from>
                    <xdr:col>6</xdr:col>
                    <xdr:colOff>209550</xdr:colOff>
                    <xdr:row>1</xdr:row>
                    <xdr:rowOff>9525</xdr:rowOff>
                  </from>
                  <to>
                    <xdr:col>7</xdr:col>
                    <xdr:colOff>9525</xdr:colOff>
                    <xdr:row>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C31"/>
  <sheetViews>
    <sheetView topLeftCell="A7" workbookViewId="0">
      <selection activeCell="B18" sqref="B18"/>
    </sheetView>
  </sheetViews>
  <sheetFormatPr baseColWidth="10" defaultRowHeight="15"/>
  <sheetData>
    <row r="2" spans="1:3">
      <c r="A2" s="2">
        <v>1</v>
      </c>
      <c r="B2" s="1">
        <f>A2*24</f>
        <v>24</v>
      </c>
      <c r="C2">
        <v>31</v>
      </c>
    </row>
    <row r="3" spans="1:3">
      <c r="A3">
        <v>2</v>
      </c>
      <c r="B3">
        <f t="shared" ref="B3:B31" si="0">A3*1.6</f>
        <v>3.2</v>
      </c>
      <c r="C3">
        <v>32</v>
      </c>
    </row>
    <row r="4" spans="1:3">
      <c r="A4">
        <v>3</v>
      </c>
      <c r="B4">
        <f t="shared" si="0"/>
        <v>4.8000000000000007</v>
      </c>
      <c r="C4">
        <v>33</v>
      </c>
    </row>
    <row r="5" spans="1:3">
      <c r="A5">
        <v>4</v>
      </c>
      <c r="B5">
        <f t="shared" si="0"/>
        <v>6.4</v>
      </c>
      <c r="C5">
        <v>34</v>
      </c>
    </row>
    <row r="6" spans="1:3">
      <c r="A6">
        <v>5</v>
      </c>
      <c r="B6">
        <f t="shared" si="0"/>
        <v>8</v>
      </c>
      <c r="C6">
        <v>35</v>
      </c>
    </row>
    <row r="7" spans="1:3">
      <c r="A7">
        <v>6</v>
      </c>
      <c r="B7">
        <f t="shared" si="0"/>
        <v>9.6000000000000014</v>
      </c>
      <c r="C7">
        <v>36</v>
      </c>
    </row>
    <row r="8" spans="1:3">
      <c r="A8">
        <v>7</v>
      </c>
      <c r="B8">
        <f t="shared" si="0"/>
        <v>11.200000000000001</v>
      </c>
      <c r="C8">
        <v>37</v>
      </c>
    </row>
    <row r="9" spans="1:3">
      <c r="A9">
        <v>8</v>
      </c>
      <c r="B9">
        <f t="shared" si="0"/>
        <v>12.8</v>
      </c>
      <c r="C9">
        <v>38</v>
      </c>
    </row>
    <row r="10" spans="1:3">
      <c r="A10">
        <v>9</v>
      </c>
      <c r="B10">
        <f t="shared" si="0"/>
        <v>14.4</v>
      </c>
      <c r="C10">
        <v>39</v>
      </c>
    </row>
    <row r="11" spans="1:3">
      <c r="A11">
        <v>10</v>
      </c>
      <c r="B11">
        <f t="shared" si="0"/>
        <v>16</v>
      </c>
      <c r="C11">
        <v>40</v>
      </c>
    </row>
    <row r="12" spans="1:3">
      <c r="A12">
        <v>11</v>
      </c>
      <c r="B12">
        <f t="shared" si="0"/>
        <v>17.600000000000001</v>
      </c>
      <c r="C12">
        <v>41</v>
      </c>
    </row>
    <row r="13" spans="1:3">
      <c r="A13">
        <v>12</v>
      </c>
      <c r="B13">
        <f t="shared" si="0"/>
        <v>19.200000000000003</v>
      </c>
      <c r="C13">
        <v>42</v>
      </c>
    </row>
    <row r="14" spans="1:3">
      <c r="A14">
        <v>13</v>
      </c>
      <c r="B14">
        <f t="shared" si="0"/>
        <v>20.8</v>
      </c>
      <c r="C14">
        <v>43</v>
      </c>
    </row>
    <row r="15" spans="1:3">
      <c r="A15">
        <v>14</v>
      </c>
      <c r="B15">
        <f t="shared" si="0"/>
        <v>22.400000000000002</v>
      </c>
      <c r="C15">
        <v>44</v>
      </c>
    </row>
    <row r="16" spans="1:3">
      <c r="A16">
        <v>15</v>
      </c>
      <c r="B16">
        <f t="shared" si="0"/>
        <v>24</v>
      </c>
      <c r="C16">
        <v>45</v>
      </c>
    </row>
    <row r="17" spans="1:3">
      <c r="A17">
        <v>16</v>
      </c>
      <c r="B17">
        <f t="shared" si="0"/>
        <v>25.6</v>
      </c>
      <c r="C17">
        <v>46</v>
      </c>
    </row>
    <row r="18" spans="1:3">
      <c r="A18">
        <v>17</v>
      </c>
      <c r="B18">
        <f t="shared" si="0"/>
        <v>27.200000000000003</v>
      </c>
      <c r="C18">
        <v>47</v>
      </c>
    </row>
    <row r="19" spans="1:3">
      <c r="A19">
        <v>18</v>
      </c>
      <c r="B19">
        <f t="shared" si="0"/>
        <v>28.8</v>
      </c>
      <c r="C19">
        <v>48</v>
      </c>
    </row>
    <row r="20" spans="1:3">
      <c r="A20">
        <v>19</v>
      </c>
      <c r="B20">
        <f t="shared" si="0"/>
        <v>30.400000000000002</v>
      </c>
      <c r="C20">
        <v>49</v>
      </c>
    </row>
    <row r="21" spans="1:3">
      <c r="A21">
        <v>20</v>
      </c>
      <c r="B21">
        <f t="shared" si="0"/>
        <v>32</v>
      </c>
      <c r="C21">
        <v>50</v>
      </c>
    </row>
    <row r="22" spans="1:3">
      <c r="A22">
        <v>21</v>
      </c>
      <c r="B22">
        <f t="shared" si="0"/>
        <v>33.6</v>
      </c>
      <c r="C22">
        <v>51</v>
      </c>
    </row>
    <row r="23" spans="1:3">
      <c r="A23">
        <v>22</v>
      </c>
      <c r="B23">
        <f t="shared" si="0"/>
        <v>35.200000000000003</v>
      </c>
      <c r="C23">
        <v>52</v>
      </c>
    </row>
    <row r="24" spans="1:3">
      <c r="A24">
        <v>23</v>
      </c>
      <c r="B24">
        <f t="shared" si="0"/>
        <v>36.800000000000004</v>
      </c>
      <c r="C24">
        <v>53</v>
      </c>
    </row>
    <row r="25" spans="1:3">
      <c r="A25">
        <v>24</v>
      </c>
      <c r="B25">
        <f t="shared" si="0"/>
        <v>38.400000000000006</v>
      </c>
      <c r="C25">
        <v>54</v>
      </c>
    </row>
    <row r="26" spans="1:3">
      <c r="A26">
        <v>25</v>
      </c>
      <c r="B26">
        <f t="shared" si="0"/>
        <v>40</v>
      </c>
      <c r="C26">
        <v>55</v>
      </c>
    </row>
    <row r="27" spans="1:3">
      <c r="A27">
        <v>26</v>
      </c>
      <c r="B27">
        <f t="shared" si="0"/>
        <v>41.6</v>
      </c>
      <c r="C27">
        <v>56</v>
      </c>
    </row>
    <row r="28" spans="1:3">
      <c r="A28">
        <v>27</v>
      </c>
      <c r="B28">
        <f t="shared" si="0"/>
        <v>43.2</v>
      </c>
      <c r="C28">
        <v>57</v>
      </c>
    </row>
    <row r="29" spans="1:3">
      <c r="A29">
        <v>28</v>
      </c>
      <c r="B29">
        <f t="shared" si="0"/>
        <v>44.800000000000004</v>
      </c>
      <c r="C29">
        <v>58</v>
      </c>
    </row>
    <row r="30" spans="1:3">
      <c r="A30">
        <v>29</v>
      </c>
      <c r="B30">
        <f t="shared" si="0"/>
        <v>46.400000000000006</v>
      </c>
      <c r="C30">
        <v>59</v>
      </c>
    </row>
    <row r="31" spans="1:3">
      <c r="A31">
        <v>30</v>
      </c>
      <c r="B31">
        <f t="shared" si="0"/>
        <v>48</v>
      </c>
      <c r="C31">
        <v>60</v>
      </c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O17"/>
  <sheetViews>
    <sheetView workbookViewId="0">
      <selection activeCell="E3" sqref="E3"/>
    </sheetView>
  </sheetViews>
  <sheetFormatPr baseColWidth="10" defaultRowHeight="15"/>
  <sheetData>
    <row r="1" spans="1:15">
      <c r="A1" s="3"/>
      <c r="B1" s="11"/>
      <c r="C1" s="3"/>
      <c r="D1" s="4"/>
      <c r="E1" s="5"/>
      <c r="F1" s="5"/>
      <c r="G1" s="14">
        <f>Bereitschaft!A19</f>
        <v>0</v>
      </c>
      <c r="H1" s="5"/>
      <c r="I1" s="5"/>
      <c r="J1" s="5"/>
      <c r="K1" s="3" t="s">
        <v>16</v>
      </c>
      <c r="L1" s="15">
        <f>YEAR(G1)</f>
        <v>1900</v>
      </c>
      <c r="M1" s="3" t="s">
        <v>17</v>
      </c>
      <c r="N1" s="4"/>
      <c r="O1" t="s">
        <v>35</v>
      </c>
    </row>
    <row r="2" spans="1:15">
      <c r="A2" s="18"/>
      <c r="B2" s="12"/>
      <c r="C2" s="13"/>
      <c r="D2" s="7"/>
      <c r="E2" s="8"/>
      <c r="F2" s="5"/>
      <c r="G2" s="5"/>
      <c r="H2" s="5"/>
      <c r="I2" s="5"/>
      <c r="J2" s="5"/>
      <c r="K2" s="6">
        <f>DATEVALUE("01.01."&amp;L1)</f>
        <v>1</v>
      </c>
      <c r="L2" s="16">
        <f>IF(M2="x",K2,"")</f>
        <v>1</v>
      </c>
      <c r="M2" s="17" t="s">
        <v>18</v>
      </c>
      <c r="N2" s="7" t="s">
        <v>19</v>
      </c>
      <c r="O2" s="80">
        <v>2</v>
      </c>
    </row>
    <row r="3" spans="1:15">
      <c r="A3" s="6"/>
      <c r="B3" s="12"/>
      <c r="C3" s="13"/>
      <c r="D3" s="7"/>
      <c r="E3" s="8"/>
      <c r="F3" s="5"/>
      <c r="G3" s="5"/>
      <c r="H3" s="5"/>
      <c r="I3" s="5"/>
      <c r="J3" s="5"/>
      <c r="K3" s="6">
        <f>DATEVALUE("06.01."&amp;L1)</f>
        <v>6</v>
      </c>
      <c r="L3" s="16">
        <f t="shared" ref="L3:L16" si="0">IF(M3="x",K3,"")</f>
        <v>6</v>
      </c>
      <c r="M3" s="17" t="s">
        <v>18</v>
      </c>
      <c r="N3" s="7" t="s">
        <v>20</v>
      </c>
      <c r="O3" s="80">
        <v>1</v>
      </c>
    </row>
    <row r="4" spans="1:15">
      <c r="A4" s="6"/>
      <c r="B4" s="12"/>
      <c r="C4" s="13"/>
      <c r="D4" s="7"/>
      <c r="E4" s="8"/>
      <c r="F4" s="5"/>
      <c r="G4" s="5"/>
      <c r="H4" s="5"/>
      <c r="I4" s="5"/>
      <c r="J4" s="5"/>
      <c r="K4" s="6">
        <f>K6-2</f>
        <v>104</v>
      </c>
      <c r="L4" s="16">
        <f t="shared" si="0"/>
        <v>104</v>
      </c>
      <c r="M4" s="17" t="s">
        <v>18</v>
      </c>
      <c r="N4" s="7" t="s">
        <v>21</v>
      </c>
      <c r="O4" s="80">
        <v>1</v>
      </c>
    </row>
    <row r="5" spans="1:15">
      <c r="A5" s="6"/>
      <c r="B5" s="12"/>
      <c r="C5" s="13"/>
      <c r="D5" s="7"/>
      <c r="E5" s="8"/>
      <c r="F5" s="5"/>
      <c r="G5" s="5"/>
      <c r="H5" s="5"/>
      <c r="I5" s="5"/>
      <c r="J5" s="5"/>
      <c r="K5" s="6"/>
      <c r="L5" s="16"/>
      <c r="M5" s="17"/>
      <c r="N5" s="7"/>
    </row>
    <row r="6" spans="1:15">
      <c r="A6" s="9"/>
      <c r="B6" s="12"/>
      <c r="C6" s="13"/>
      <c r="D6" s="7"/>
      <c r="E6" s="8"/>
      <c r="F6" s="5"/>
      <c r="G6" s="5"/>
      <c r="H6" s="5"/>
      <c r="I6" s="5"/>
      <c r="J6" s="5"/>
      <c r="K6" s="9">
        <f>DOLLAR((DAY(MINUTE(L1/38)/2+55) &amp; ".4." &amp; L1)/7,)*7-IF(YEAR(1)=1904,5,6)</f>
        <v>106</v>
      </c>
      <c r="L6" s="16">
        <f t="shared" si="0"/>
        <v>106</v>
      </c>
      <c r="M6" s="17" t="s">
        <v>18</v>
      </c>
      <c r="N6" s="7" t="s">
        <v>22</v>
      </c>
      <c r="O6" s="80">
        <v>1</v>
      </c>
    </row>
    <row r="7" spans="1:15">
      <c r="A7" s="6"/>
      <c r="B7" s="12"/>
      <c r="C7" s="13"/>
      <c r="D7" s="7"/>
      <c r="E7" s="8"/>
      <c r="F7" s="5"/>
      <c r="G7" s="5"/>
      <c r="H7" s="5"/>
      <c r="I7" s="5"/>
      <c r="J7" s="5"/>
      <c r="K7" s="6">
        <f>K6+1</f>
        <v>107</v>
      </c>
      <c r="L7" s="16">
        <f t="shared" si="0"/>
        <v>107</v>
      </c>
      <c r="M7" s="17" t="s">
        <v>18</v>
      </c>
      <c r="N7" s="7" t="s">
        <v>23</v>
      </c>
      <c r="O7" s="80">
        <v>1</v>
      </c>
    </row>
    <row r="8" spans="1:15">
      <c r="A8" s="6"/>
      <c r="B8" s="12"/>
      <c r="C8" s="13"/>
      <c r="D8" s="7"/>
      <c r="E8" s="8"/>
      <c r="F8" s="5"/>
      <c r="G8" s="5"/>
      <c r="H8" s="5"/>
      <c r="I8" s="5"/>
      <c r="J8" s="5"/>
      <c r="K8" s="6">
        <f>DATEVALUE("01.05."&amp;L1)</f>
        <v>122</v>
      </c>
      <c r="L8" s="16">
        <f t="shared" si="0"/>
        <v>122</v>
      </c>
      <c r="M8" s="17" t="s">
        <v>18</v>
      </c>
      <c r="N8" s="7" t="s">
        <v>24</v>
      </c>
      <c r="O8" s="80">
        <v>2</v>
      </c>
    </row>
    <row r="9" spans="1:15">
      <c r="A9" s="6"/>
      <c r="B9" s="12"/>
      <c r="C9" s="13"/>
      <c r="D9" s="7"/>
      <c r="E9" s="8"/>
      <c r="F9" s="5"/>
      <c r="G9" s="5"/>
      <c r="H9" s="5"/>
      <c r="I9" s="5"/>
      <c r="J9" s="5"/>
      <c r="K9" s="6">
        <f>K6+39</f>
        <v>145</v>
      </c>
      <c r="L9" s="16">
        <f t="shared" si="0"/>
        <v>145</v>
      </c>
      <c r="M9" s="17" t="s">
        <v>18</v>
      </c>
      <c r="N9" s="7" t="s">
        <v>25</v>
      </c>
      <c r="O9" s="80">
        <v>1</v>
      </c>
    </row>
    <row r="10" spans="1:15">
      <c r="A10" s="6"/>
      <c r="B10" s="12"/>
      <c r="C10" s="13"/>
      <c r="D10" s="7"/>
      <c r="E10" s="8"/>
      <c r="F10" s="5"/>
      <c r="G10" s="5"/>
      <c r="H10" s="5"/>
      <c r="I10" s="5"/>
      <c r="J10" s="5"/>
      <c r="K10" s="6">
        <f>DATEVALUE("03.10."&amp;L1)</f>
        <v>277</v>
      </c>
      <c r="L10" s="16">
        <f t="shared" si="0"/>
        <v>277</v>
      </c>
      <c r="M10" s="17" t="s">
        <v>18</v>
      </c>
      <c r="N10" s="7" t="s">
        <v>34</v>
      </c>
      <c r="O10" s="80">
        <v>1</v>
      </c>
    </row>
    <row r="11" spans="1:15">
      <c r="A11" s="6"/>
      <c r="B11" s="12"/>
      <c r="C11" s="13"/>
      <c r="D11" s="7"/>
      <c r="E11" s="8"/>
      <c r="F11" s="5"/>
      <c r="G11" s="5"/>
      <c r="H11" s="5"/>
      <c r="I11" s="5"/>
      <c r="J11" s="5"/>
      <c r="K11" s="6">
        <f>K6+49</f>
        <v>155</v>
      </c>
      <c r="L11" s="16">
        <f t="shared" si="0"/>
        <v>155</v>
      </c>
      <c r="M11" s="17" t="s">
        <v>18</v>
      </c>
      <c r="N11" s="7" t="s">
        <v>26</v>
      </c>
      <c r="O11" s="80">
        <v>1</v>
      </c>
    </row>
    <row r="12" spans="1:15">
      <c r="A12" s="6"/>
      <c r="B12" s="12"/>
      <c r="C12" s="13"/>
      <c r="D12" s="7"/>
      <c r="E12" s="8"/>
      <c r="F12" s="5"/>
      <c r="G12" s="5"/>
      <c r="H12" s="5"/>
      <c r="I12" s="5"/>
      <c r="J12" s="5"/>
      <c r="K12" s="6">
        <f>K6+50</f>
        <v>156</v>
      </c>
      <c r="L12" s="16">
        <f t="shared" si="0"/>
        <v>156</v>
      </c>
      <c r="M12" s="17" t="s">
        <v>18</v>
      </c>
      <c r="N12" s="7" t="s">
        <v>27</v>
      </c>
      <c r="O12" s="80">
        <v>1</v>
      </c>
    </row>
    <row r="13" spans="1:15">
      <c r="A13" s="6"/>
      <c r="B13" s="12"/>
      <c r="C13" s="13"/>
      <c r="D13" s="7"/>
      <c r="E13" s="8"/>
      <c r="F13" s="5"/>
      <c r="G13" s="5"/>
      <c r="H13" s="5"/>
      <c r="I13" s="5"/>
      <c r="J13" s="5"/>
      <c r="K13" s="6">
        <f>K6+60</f>
        <v>166</v>
      </c>
      <c r="L13" s="16">
        <f t="shared" si="0"/>
        <v>166</v>
      </c>
      <c r="M13" s="17" t="s">
        <v>18</v>
      </c>
      <c r="N13" s="7" t="s">
        <v>28</v>
      </c>
      <c r="O13" s="80">
        <v>1</v>
      </c>
    </row>
    <row r="14" spans="1:15">
      <c r="A14" s="6"/>
      <c r="B14" s="12"/>
      <c r="C14" s="13"/>
      <c r="D14" s="7"/>
      <c r="E14" s="8"/>
      <c r="F14" s="5"/>
      <c r="G14" s="5"/>
      <c r="H14" s="5"/>
      <c r="I14" s="5"/>
      <c r="J14" s="5"/>
      <c r="K14" s="6">
        <f>DATEVALUE("25.12."&amp;L1)</f>
        <v>360</v>
      </c>
      <c r="L14" s="16">
        <f t="shared" si="0"/>
        <v>360</v>
      </c>
      <c r="M14" s="17" t="s">
        <v>18</v>
      </c>
      <c r="N14" s="7" t="s">
        <v>29</v>
      </c>
      <c r="O14" s="80">
        <v>2</v>
      </c>
    </row>
    <row r="15" spans="1:15">
      <c r="A15" s="6"/>
      <c r="B15" s="12"/>
      <c r="C15" s="13"/>
      <c r="D15" s="7"/>
      <c r="E15" s="8"/>
      <c r="F15" s="5"/>
      <c r="G15" s="5"/>
      <c r="H15" s="5"/>
      <c r="I15" s="5"/>
      <c r="J15" s="5"/>
      <c r="K15" s="6">
        <f>DATEVALUE("26.12."&amp;L1)</f>
        <v>361</v>
      </c>
      <c r="L15" s="16">
        <f t="shared" si="0"/>
        <v>361</v>
      </c>
      <c r="M15" s="17" t="s">
        <v>18</v>
      </c>
      <c r="N15" s="7" t="s">
        <v>30</v>
      </c>
      <c r="O15" s="80">
        <v>2</v>
      </c>
    </row>
    <row r="16" spans="1:15">
      <c r="A16" s="10"/>
      <c r="B16" s="12"/>
      <c r="C16" s="13"/>
      <c r="D16" s="5"/>
      <c r="E16" s="8"/>
      <c r="F16" s="5"/>
      <c r="G16" s="5"/>
      <c r="H16" s="5"/>
      <c r="I16" s="5"/>
      <c r="J16" s="5"/>
      <c r="K16" s="10">
        <f>DATEVALUE("1.11."&amp;L1)</f>
        <v>306</v>
      </c>
      <c r="L16" s="16">
        <f t="shared" si="0"/>
        <v>306</v>
      </c>
      <c r="M16" s="17" t="s">
        <v>18</v>
      </c>
      <c r="N16" s="5" t="s">
        <v>31</v>
      </c>
      <c r="O16" s="80">
        <v>1</v>
      </c>
    </row>
    <row r="17" spans="14:15">
      <c r="N17" s="7" t="s">
        <v>37</v>
      </c>
      <c r="O17" s="80">
        <v>1</v>
      </c>
    </row>
  </sheetData>
  <sheetProtection selectLockedCells="1"/>
  <phoneticPr fontId="1" type="noConversion"/>
  <dataValidations count="1">
    <dataValidation allowBlank="1" showInputMessage="1" showErrorMessage="1" promptTitle="Sonder" sqref="F1:F4" xr:uid="{00000000-0002-0000-0200-000000000000}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Bereitschaft</vt:lpstr>
      <vt:lpstr>Tabelle2</vt:lpstr>
      <vt:lpstr>Feiertage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Günther</dc:creator>
  <cp:lastModifiedBy>Martin Günther</cp:lastModifiedBy>
  <cp:lastPrinted>2023-02-24T18:39:25Z</cp:lastPrinted>
  <dcterms:created xsi:type="dcterms:W3CDTF">2017-10-02T16:43:23Z</dcterms:created>
  <dcterms:modified xsi:type="dcterms:W3CDTF">2023-02-24T18:40:43Z</dcterms:modified>
</cp:coreProperties>
</file>