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M8" i="1"/>
  <c r="N6"/>
  <c r="D45"/>
  <c r="W7" s="1"/>
  <c r="B45"/>
  <c r="W8" s="1"/>
  <c r="D14"/>
  <c r="B18" s="1"/>
  <c r="D22" s="1"/>
  <c r="D18"/>
  <c r="B24" s="1"/>
  <c r="D12"/>
  <c r="B14"/>
  <c r="B16" s="1"/>
  <c r="D15"/>
  <c r="D11"/>
  <c r="B17" s="1"/>
  <c r="B12"/>
  <c r="D16" s="1"/>
  <c r="B22" s="1"/>
  <c r="B20"/>
  <c r="D24" s="1"/>
  <c r="D10"/>
  <c r="B15"/>
  <c r="D9"/>
  <c r="D23"/>
  <c r="AZ19"/>
  <c r="AZ18"/>
  <c r="AZ17"/>
  <c r="AZ16"/>
  <c r="AZ15"/>
  <c r="AZ11"/>
  <c r="AZ10"/>
  <c r="AZ9"/>
  <c r="AZ8"/>
  <c r="AZ7"/>
  <c r="H22"/>
  <c r="W14"/>
  <c r="W13"/>
  <c r="W12"/>
  <c r="W11"/>
  <c r="W10"/>
  <c r="W9"/>
  <c r="D49"/>
  <c r="W5" s="1"/>
  <c r="B49"/>
  <c r="W6" s="1"/>
  <c r="A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H6"/>
  <c r="H7"/>
  <c r="H8"/>
  <c r="H9"/>
  <c r="H10"/>
  <c r="H11"/>
  <c r="H12"/>
  <c r="H13"/>
  <c r="H14"/>
  <c r="H15"/>
  <c r="H16"/>
  <c r="H17"/>
  <c r="H18"/>
  <c r="H19"/>
  <c r="H20"/>
  <c r="H21"/>
  <c r="H23"/>
  <c r="H24"/>
  <c r="I5"/>
  <c r="H5"/>
  <c r="AY10" l="1"/>
  <c r="BA10" s="1"/>
  <c r="AY7"/>
  <c r="BA7" s="1"/>
  <c r="AY11"/>
  <c r="BA11" s="1"/>
  <c r="AY19"/>
  <c r="BA19" s="1"/>
  <c r="AY17"/>
  <c r="BA17" s="1"/>
  <c r="AY15"/>
  <c r="BA15" s="1"/>
  <c r="AY9"/>
  <c r="BA9" s="1"/>
  <c r="AY18"/>
  <c r="BA18" s="1"/>
  <c r="AY16"/>
  <c r="BA16" s="1"/>
  <c r="D20"/>
  <c r="AY8"/>
  <c r="BA8" s="1"/>
  <c r="AV17" l="1"/>
  <c r="AV18"/>
  <c r="AV7"/>
  <c r="AV15"/>
  <c r="AV19"/>
  <c r="AV11"/>
  <c r="AV16"/>
  <c r="AV8"/>
  <c r="AV9"/>
  <c r="AV10"/>
  <c r="M6" l="1"/>
  <c r="B29" s="1"/>
  <c r="M16"/>
  <c r="M15"/>
  <c r="D41" s="1"/>
  <c r="O17"/>
  <c r="M17"/>
  <c r="D33" s="1"/>
  <c r="N15"/>
  <c r="O13"/>
  <c r="N17"/>
  <c r="O14"/>
  <c r="D37"/>
  <c r="N14"/>
  <c r="O16"/>
  <c r="O7"/>
  <c r="O6"/>
  <c r="M14"/>
  <c r="D28" s="1"/>
  <c r="N13"/>
  <c r="O15"/>
  <c r="M13"/>
  <c r="D29" s="1"/>
  <c r="N16"/>
  <c r="M7"/>
  <c r="B41" s="1"/>
  <c r="N7"/>
  <c r="M5"/>
  <c r="B28" s="1"/>
  <c r="O5"/>
  <c r="B37"/>
  <c r="O8"/>
  <c r="N8"/>
  <c r="N9"/>
  <c r="N5"/>
  <c r="M9"/>
  <c r="B33" s="1"/>
  <c r="O9"/>
</calcChain>
</file>

<file path=xl/sharedStrings.xml><?xml version="1.0" encoding="utf-8"?>
<sst xmlns="http://schemas.openxmlformats.org/spreadsheetml/2006/main" count="179" uniqueCount="50">
  <si>
    <t>Ck Bude Fifa Turnier</t>
  </si>
  <si>
    <t>Spielplan:</t>
  </si>
  <si>
    <t>Zeit</t>
  </si>
  <si>
    <t>Spieler 1</t>
  </si>
  <si>
    <t>Spieler 2</t>
  </si>
  <si>
    <t>-</t>
  </si>
  <si>
    <t>:</t>
  </si>
  <si>
    <t>Punkte Spieler 1</t>
  </si>
  <si>
    <t>Punkte Spieler 2</t>
  </si>
  <si>
    <t>Gruppe 1:</t>
  </si>
  <si>
    <t>Mannschaft</t>
  </si>
  <si>
    <t>Punkte</t>
  </si>
  <si>
    <t>Tordifferenz</t>
  </si>
  <si>
    <t>Gruppe 2:</t>
  </si>
  <si>
    <t>FC Barcelona (Niklas)</t>
  </si>
  <si>
    <t>Spiel um Platz 3:</t>
  </si>
  <si>
    <t>Finale:</t>
  </si>
  <si>
    <t>Platz</t>
  </si>
  <si>
    <t>Celtic Glasgow (Marius)</t>
  </si>
  <si>
    <t>Arsenal London (Max)</t>
  </si>
  <si>
    <t>Spiel um Platz 5:</t>
  </si>
  <si>
    <t>Spiel um Platz 7:</t>
  </si>
  <si>
    <t>Spiel um Platz 9:</t>
  </si>
  <si>
    <t>Halbfinals:</t>
  </si>
  <si>
    <t>Torschützen</t>
  </si>
  <si>
    <t>Verletzungen</t>
  </si>
  <si>
    <t>Länge</t>
  </si>
  <si>
    <t>Rote Karten</t>
  </si>
  <si>
    <t>Sperre</t>
  </si>
  <si>
    <t>Tabelle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</si>
  <si>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</si>
  <si>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</si>
  <si>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</si>
  <si>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</si>
  <si>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</si>
  <si>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</si>
  <si>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</si>
  <si>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</si>
  <si>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</si>
  <si>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</si>
  <si>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,</t>
  </si>
  <si>
    <t>Chelsea (Matze)</t>
  </si>
  <si>
    <t>FC Bayern München (Simon)</t>
  </si>
  <si>
    <t>Dortmund (Mike)</t>
  </si>
  <si>
    <t>Liverpool (Lorenz)</t>
  </si>
  <si>
    <t>Manchester City (Tim)</t>
  </si>
  <si>
    <t>Manchester United (Luis)</t>
  </si>
  <si>
    <t>Real Madrid (Manu)</t>
  </si>
  <si>
    <t>Tor</t>
  </si>
  <si>
    <t>Schiedsrichter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</si>
</sst>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2" fontId="1" fillId="0" borderId="0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0" borderId="0" xfId="0" applyAlignment="1"/>
    <xf numFmtId="0" fontId="0" fillId="0" borderId="0" xfId="0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locked="0" hidden="1"/>
    </xf>
    <xf numFmtId="0" fontId="2" fillId="0" borderId="0" xfId="0" applyFont="1" applyProtection="1">
      <protection locked="0" hidden="1"/>
    </xf>
    <xf numFmtId="0" fontId="1" fillId="2" borderId="1" xfId="0" applyFont="1" applyFill="1" applyBorder="1" applyProtection="1">
      <protection locked="0" hidden="1"/>
    </xf>
    <xf numFmtId="0" fontId="1" fillId="2" borderId="0" xfId="0" applyFont="1" applyFill="1" applyBorder="1" applyProtection="1">
      <protection locked="0" hidden="1"/>
    </xf>
    <xf numFmtId="0" fontId="1" fillId="0" borderId="1" xfId="0" applyFont="1" applyBorder="1" applyProtection="1">
      <protection locked="0" hidden="1"/>
    </xf>
    <xf numFmtId="0" fontId="3" fillId="0" borderId="1" xfId="0" applyFont="1" applyBorder="1" applyProtection="1">
      <protection locked="0" hidden="1"/>
    </xf>
    <xf numFmtId="0" fontId="1" fillId="0" borderId="0" xfId="0" applyFont="1" applyBorder="1" applyProtection="1">
      <protection locked="0" hidden="1"/>
    </xf>
    <xf numFmtId="0" fontId="8" fillId="0" borderId="1" xfId="0" applyFont="1" applyBorder="1" applyProtection="1">
      <protection locked="0" hidden="1"/>
    </xf>
    <xf numFmtId="0" fontId="7" fillId="0" borderId="1" xfId="0" applyFont="1" applyBorder="1" applyProtection="1">
      <protection locked="0" hidden="1"/>
    </xf>
    <xf numFmtId="0" fontId="4" fillId="0" borderId="1" xfId="0" applyFont="1" applyBorder="1" applyProtection="1">
      <protection locked="0" hidden="1"/>
    </xf>
    <xf numFmtId="0" fontId="1" fillId="0" borderId="0" xfId="0" applyFont="1" applyProtection="1">
      <protection locked="0" hidden="1"/>
    </xf>
    <xf numFmtId="0" fontId="5" fillId="0" borderId="1" xfId="0" applyFont="1" applyBorder="1" applyProtection="1">
      <protection locked="0" hidden="1"/>
    </xf>
    <xf numFmtId="0" fontId="9" fillId="0" borderId="1" xfId="0" applyFont="1" applyBorder="1" applyProtection="1">
      <protection locked="0" hidden="1"/>
    </xf>
    <xf numFmtId="0" fontId="6" fillId="0" borderId="1" xfId="0" applyFont="1" applyBorder="1" applyProtection="1">
      <protection locked="0" hidden="1"/>
    </xf>
    <xf numFmtId="0" fontId="10" fillId="0" borderId="1" xfId="0" applyFont="1" applyBorder="1" applyProtection="1">
      <protection locked="0" hidden="1"/>
    </xf>
    <xf numFmtId="0" fontId="12" fillId="0" borderId="1" xfId="0" applyFont="1" applyBorder="1" applyProtection="1">
      <protection locked="0" hidden="1"/>
    </xf>
    <xf numFmtId="0" fontId="11" fillId="0" borderId="0" xfId="0" applyFont="1" applyProtection="1">
      <protection locked="0" hidden="1"/>
    </xf>
    <xf numFmtId="0" fontId="2" fillId="0" borderId="0" xfId="0" applyFont="1" applyBorder="1"/>
    <xf numFmtId="0" fontId="1" fillId="3" borderId="0" xfId="0" applyFont="1" applyFill="1" applyBorder="1" applyProtection="1">
      <protection locked="0" hidden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11" fillId="0" borderId="1" xfId="0" applyFont="1" applyBorder="1" applyProtection="1"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3"/>
  <sheetViews>
    <sheetView tabSelected="1" zoomScale="71" zoomScaleNormal="71" workbookViewId="0">
      <selection activeCell="N6" sqref="N6"/>
    </sheetView>
  </sheetViews>
  <sheetFormatPr baseColWidth="10" defaultRowHeight="15"/>
  <cols>
    <col min="1" max="1" width="15.7109375" customWidth="1"/>
    <col min="2" max="2" width="33.7109375" customWidth="1"/>
    <col min="3" max="3" width="3" customWidth="1"/>
    <col min="4" max="4" width="33.85546875" customWidth="1"/>
    <col min="5" max="6" width="3" customWidth="1"/>
    <col min="7" max="7" width="2.85546875" customWidth="1"/>
    <col min="8" max="8" width="19.5703125" customWidth="1"/>
    <col min="9" max="9" width="18.85546875" customWidth="1"/>
    <col min="10" max="10" width="16.7109375" customWidth="1"/>
    <col min="11" max="11" width="11.42578125" customWidth="1"/>
    <col min="12" max="12" width="7.85546875" customWidth="1"/>
    <col min="13" max="13" width="33.42578125" customWidth="1"/>
    <col min="14" max="14" width="19.7109375" customWidth="1"/>
    <col min="15" max="17" width="11.85546875" customWidth="1"/>
    <col min="18" max="18" width="33.5703125" customWidth="1"/>
    <col min="19" max="19" width="19.85546875" customWidth="1"/>
    <col min="20" max="20" width="11.85546875" hidden="1" customWidth="1"/>
    <col min="21" max="21" width="11.85546875" customWidth="1"/>
    <col min="23" max="23" width="33.7109375" customWidth="1"/>
    <col min="24" max="24" width="17" customWidth="1"/>
    <col min="27" max="27" width="7.85546875" customWidth="1"/>
    <col min="28" max="28" width="31.5703125" customWidth="1"/>
    <col min="49" max="49" width="6.7109375" customWidth="1"/>
    <col min="50" max="50" width="34.28515625" customWidth="1"/>
    <col min="51" max="51" width="10.140625" customWidth="1"/>
    <col min="52" max="52" width="14.28515625" customWidth="1"/>
  </cols>
  <sheetData>
    <row r="1" spans="1:53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37"/>
      <c r="K1" s="1"/>
      <c r="L1" s="1"/>
    </row>
    <row r="3" spans="1:53">
      <c r="A3" s="40" t="s">
        <v>1</v>
      </c>
      <c r="B3" s="41"/>
      <c r="K3" s="50"/>
      <c r="L3" s="51" t="s">
        <v>9</v>
      </c>
      <c r="M3" s="50"/>
      <c r="N3" s="50"/>
      <c r="O3" s="50"/>
      <c r="P3" s="50"/>
      <c r="Q3" s="43"/>
      <c r="R3" s="67"/>
      <c r="S3" s="29"/>
      <c r="T3" s="29"/>
      <c r="U3" s="29"/>
      <c r="V3" s="29"/>
    </row>
    <row r="4" spans="1:53">
      <c r="A4" s="6" t="s">
        <v>2</v>
      </c>
      <c r="B4" s="6" t="s">
        <v>3</v>
      </c>
      <c r="C4" s="7" t="s">
        <v>5</v>
      </c>
      <c r="D4" s="6" t="s">
        <v>4</v>
      </c>
      <c r="E4" s="6" t="s">
        <v>5</v>
      </c>
      <c r="F4" s="6" t="s">
        <v>6</v>
      </c>
      <c r="G4" s="6" t="s">
        <v>5</v>
      </c>
      <c r="H4" s="6" t="s">
        <v>7</v>
      </c>
      <c r="I4" s="6" t="s">
        <v>8</v>
      </c>
      <c r="J4" s="6" t="s">
        <v>49</v>
      </c>
      <c r="K4" s="50"/>
      <c r="L4" s="52" t="s">
        <v>17</v>
      </c>
      <c r="M4" s="52" t="s">
        <v>10</v>
      </c>
      <c r="N4" s="52" t="s">
        <v>11</v>
      </c>
      <c r="O4" s="52" t="s">
        <v>12</v>
      </c>
      <c r="P4" s="68"/>
      <c r="Q4" s="69" t="s">
        <v>24</v>
      </c>
      <c r="R4" s="69"/>
      <c r="S4" s="7" t="s">
        <v>48</v>
      </c>
      <c r="V4" s="8" t="s">
        <v>29</v>
      </c>
      <c r="W4" s="8"/>
    </row>
    <row r="5" spans="1:53">
      <c r="A5" s="5">
        <f>TIME(13,0,0)</f>
        <v>0.54166666666666663</v>
      </c>
      <c r="B5" s="12" t="s">
        <v>43</v>
      </c>
      <c r="C5" s="3" t="s">
        <v>5</v>
      </c>
      <c r="D5" s="13" t="s">
        <v>42</v>
      </c>
      <c r="E5" s="6">
        <v>1</v>
      </c>
      <c r="F5" s="25" t="s">
        <v>6</v>
      </c>
      <c r="G5" s="6">
        <v>1</v>
      </c>
      <c r="H5" s="2" t="str">
        <f>IF(E5&gt;G5,"3",IF(E5&lt;G5,"0",IF(E5="","0",IF(G5="","0","1"))))</f>
        <v>1</v>
      </c>
      <c r="I5" s="2" t="str">
        <f>IF(E5&lt;G5,"3",IF(E5&gt;G5,"0",IF(E5="","0",IF(G5="","0","1"))))</f>
        <v>1</v>
      </c>
      <c r="J5" s="2"/>
      <c r="K5" s="50"/>
      <c r="L5" s="54">
        <v>1</v>
      </c>
      <c r="M5" s="72" t="str">
        <f>VLOOKUP(4,$AV$7:$BA$11,3,FALSE)</f>
        <v>Dortmund (Mike)</v>
      </c>
      <c r="N5" s="47">
        <f>VLOOKUP(4,$AV$7:$BA$11,4,FALSE)</f>
        <v>4</v>
      </c>
      <c r="O5" s="47">
        <f>VLOOKUP(4,$AV$7:$BA$11,5,FALSE)</f>
        <v>1</v>
      </c>
      <c r="P5" s="56"/>
      <c r="Q5" s="70"/>
      <c r="R5" s="70"/>
      <c r="S5" s="34"/>
      <c r="V5" s="4" t="s">
        <v>30</v>
      </c>
      <c r="W5" s="4" t="str">
        <f>IF(E49&gt;G49,B49,IF(E49&lt;G49,D49,IF(E49=G49,"",)))</f>
        <v/>
      </c>
      <c r="AV5" s="50"/>
      <c r="AW5" s="51" t="s">
        <v>9</v>
      </c>
      <c r="AX5" s="50"/>
      <c r="AY5" s="50"/>
      <c r="AZ5" s="50"/>
      <c r="BA5" s="50"/>
    </row>
    <row r="6" spans="1:53">
      <c r="A6" s="5">
        <v>0.55208333333333337</v>
      </c>
      <c r="B6" s="14" t="s">
        <v>18</v>
      </c>
      <c r="C6" s="3" t="s">
        <v>5</v>
      </c>
      <c r="D6" s="11" t="s">
        <v>45</v>
      </c>
      <c r="E6" s="6">
        <v>1</v>
      </c>
      <c r="F6" s="25" t="s">
        <v>6</v>
      </c>
      <c r="G6" s="6">
        <v>2</v>
      </c>
      <c r="H6" s="2" t="str">
        <f t="shared" ref="H6:H24" si="0">IF(E6&gt;G6,"3",IF(E6&lt;G6,"0",IF(E6="","0",IF(G6="","0","1"))))</f>
        <v>0</v>
      </c>
      <c r="I6" s="2" t="str">
        <f t="shared" ref="I6:I24" si="1">IF(E6&lt;G6,"3",IF(E6&gt;G6,"0",IF(E6="","0",IF(G6="","0","1"))))</f>
        <v>3</v>
      </c>
      <c r="J6" s="2"/>
      <c r="K6" s="50"/>
      <c r="L6" s="54">
        <v>2</v>
      </c>
      <c r="M6" s="72" t="e">
        <f>VLOOKUP(3,$AV$7:$BA$11,3,FALSE)</f>
        <v>#N/A</v>
      </c>
      <c r="N6" s="47" t="e">
        <f>VLOOKUP(3,$AV$7:$BA$11,4,FALSE)</f>
        <v>#N/A</v>
      </c>
      <c r="O6" s="47" t="e">
        <f>VLOOKUP(3,$AV$7:$BA$11,5,FALSE)</f>
        <v>#N/A</v>
      </c>
      <c r="P6" s="56"/>
      <c r="Q6" s="70"/>
      <c r="R6" s="70"/>
      <c r="S6" s="34"/>
      <c r="V6" s="4" t="s">
        <v>31</v>
      </c>
      <c r="W6" s="4" t="str">
        <f>IF(E49&lt;G49,B49,IF(E49&gt;G49,D49,IF(E49=G49,"",)))</f>
        <v/>
      </c>
      <c r="AV6" s="50"/>
      <c r="AW6" s="52" t="s">
        <v>17</v>
      </c>
      <c r="AX6" s="52" t="s">
        <v>10</v>
      </c>
      <c r="AY6" s="52" t="s">
        <v>11</v>
      </c>
      <c r="AZ6" s="52" t="s">
        <v>12</v>
      </c>
      <c r="BA6" s="53"/>
    </row>
    <row r="7" spans="1:53">
      <c r="A7" s="5">
        <v>0.5625</v>
      </c>
      <c r="B7" s="10" t="s">
        <v>44</v>
      </c>
      <c r="C7" s="3" t="s">
        <v>5</v>
      </c>
      <c r="D7" s="9" t="s">
        <v>41</v>
      </c>
      <c r="E7" s="6">
        <v>2</v>
      </c>
      <c r="F7" s="25" t="s">
        <v>6</v>
      </c>
      <c r="G7" s="6">
        <v>2</v>
      </c>
      <c r="H7" s="2" t="str">
        <f t="shared" si="0"/>
        <v>1</v>
      </c>
      <c r="I7" s="2" t="str">
        <f t="shared" si="1"/>
        <v>1</v>
      </c>
      <c r="J7" s="2"/>
      <c r="K7" s="50"/>
      <c r="L7" s="54">
        <v>3</v>
      </c>
      <c r="M7" s="72" t="str">
        <f>VLOOKUP(2,$AV$7:$BA$11,3,FALSE)</f>
        <v>Chelsea (Matze)</v>
      </c>
      <c r="N7" s="47">
        <f>VLOOKUP(2,$AV$7:$BA$11,4,FALSE)</f>
        <v>1</v>
      </c>
      <c r="O7" s="47">
        <f>VLOOKUP(2,$AV$7:$BA$11,5,FALSE)</f>
        <v>0</v>
      </c>
      <c r="P7" s="56"/>
      <c r="Q7" s="70"/>
      <c r="R7" s="70"/>
      <c r="S7" s="34"/>
      <c r="V7" s="4" t="s">
        <v>32</v>
      </c>
      <c r="W7" s="4" t="str">
        <f>IF(E45&gt;G45,B45,IF(E45&lt;G45,D45,IF(E45=G45,"",)))</f>
        <v/>
      </c>
      <c r="AV7" s="44">
        <f>IF(BA7&gt;BA8,1,0)+IF(BA7&gt;BA9,1,0)+IF(BA7&gt;BA10,1,0)+IF(BA7&gt;BA11,1,0)</f>
        <v>2</v>
      </c>
      <c r="AW7" s="54"/>
      <c r="AX7" s="55" t="s">
        <v>41</v>
      </c>
      <c r="AY7" s="54">
        <f>I7+H13+I19+H23</f>
        <v>1</v>
      </c>
      <c r="AZ7" s="47">
        <f>G7-E7+E13-G13+G19-E19+E23-G23</f>
        <v>0</v>
      </c>
      <c r="BA7" s="48">
        <f>AY7*1000000+AZ7*1000+(G7+E13+G19+E23)</f>
        <v>1000002</v>
      </c>
    </row>
    <row r="8" spans="1:53">
      <c r="A8" s="5">
        <v>0.57291666666666663</v>
      </c>
      <c r="B8" s="32" t="s">
        <v>46</v>
      </c>
      <c r="C8" s="3" t="s">
        <v>5</v>
      </c>
      <c r="D8" s="33" t="s">
        <v>47</v>
      </c>
      <c r="E8" s="6">
        <v>1</v>
      </c>
      <c r="F8" s="25" t="s">
        <v>6</v>
      </c>
      <c r="G8" s="6">
        <v>3</v>
      </c>
      <c r="H8" s="2" t="str">
        <f t="shared" si="0"/>
        <v>0</v>
      </c>
      <c r="I8" s="2" t="str">
        <f t="shared" si="1"/>
        <v>3</v>
      </c>
      <c r="J8" s="2"/>
      <c r="K8" s="50"/>
      <c r="L8" s="54">
        <v>4</v>
      </c>
      <c r="M8" s="72" t="str">
        <f>VLOOKUP(1,$AV$7:$BA$11,3,FALSE)</f>
        <v>FC Bayern München (Simon)</v>
      </c>
      <c r="N8" s="47">
        <f>VLOOKUP(1,$AV$7:$BA$11,4,FALSE)</f>
        <v>1</v>
      </c>
      <c r="O8" s="47">
        <f>VLOOKUP(1,$AV$7:$BA$11,5,FALSE)</f>
        <v>0</v>
      </c>
      <c r="P8" s="56"/>
      <c r="Q8" s="70"/>
      <c r="R8" s="70"/>
      <c r="S8" s="34"/>
      <c r="V8" s="4" t="s">
        <v>33</v>
      </c>
      <c r="W8" s="4" t="str">
        <f>IF(E45&lt;G45,B45,IF(E45&gt;G45,D45,IF(E45=G45,"",)))</f>
        <v/>
      </c>
      <c r="AV8" s="44">
        <f>IF(BA8&gt;BA7,1,0)+IF(BA8&gt;BA9,1,0)+IF(BA8&gt;BA10,1,0)+IF(BA8&gt;BA11,1,0)</f>
        <v>0</v>
      </c>
      <c r="AW8" s="54"/>
      <c r="AX8" s="54" t="s">
        <v>14</v>
      </c>
      <c r="AY8" s="47">
        <f>H9+I13+I17+H21</f>
        <v>0</v>
      </c>
      <c r="AZ8" s="47">
        <f>E9-G9+G13-E13+G17-E17+E21-G21</f>
        <v>-1</v>
      </c>
      <c r="BA8" s="48">
        <f>AY8*1000000+AZ8*1000+(E9+G13+G17+E21)</f>
        <v>-999</v>
      </c>
    </row>
    <row r="9" spans="1:53">
      <c r="A9" s="5">
        <v>0.58333333333333337</v>
      </c>
      <c r="B9" s="17" t="s">
        <v>14</v>
      </c>
      <c r="C9" s="3" t="s">
        <v>5</v>
      </c>
      <c r="D9" s="12" t="str">
        <f>B5</f>
        <v>Dortmund (Mike)</v>
      </c>
      <c r="E9" s="6">
        <v>1</v>
      </c>
      <c r="F9" s="25" t="s">
        <v>6</v>
      </c>
      <c r="G9" s="6">
        <v>2</v>
      </c>
      <c r="H9" s="2" t="str">
        <f t="shared" si="0"/>
        <v>0</v>
      </c>
      <c r="I9" s="2" t="str">
        <f t="shared" si="1"/>
        <v>3</v>
      </c>
      <c r="J9" s="2"/>
      <c r="K9" s="50"/>
      <c r="L9" s="54">
        <v>5</v>
      </c>
      <c r="M9" s="72" t="str">
        <f>VLOOKUP(0,$AV$7:$BA$11,3,FALSE)</f>
        <v>FC Barcelona (Niklas)</v>
      </c>
      <c r="N9" s="47">
        <f>VLOOKUP(0,$AV$7:$BA$11,4,FALSE)</f>
        <v>0</v>
      </c>
      <c r="O9" s="47">
        <f>VLOOKUP(0,$AV$7:$BA$11,5,FALSE)</f>
        <v>-1</v>
      </c>
      <c r="P9" s="56"/>
      <c r="Q9" s="70"/>
      <c r="R9" s="70"/>
      <c r="S9" s="34"/>
      <c r="V9" s="4" t="s">
        <v>34</v>
      </c>
      <c r="W9" s="4" t="str">
        <f>IF(E41&gt;G41,B41,IF(E41&lt;G41,D41,IF(E41=G41,"",)))</f>
        <v/>
      </c>
      <c r="AV9" s="44">
        <f>IF(BA9&gt;BA7,1,0)+IF(BA9&gt;BA8,1,0)+IF(BA9&gt;BA10,1,0)+IF(BA9&gt;BA11,0)</f>
        <v>1</v>
      </c>
      <c r="AW9" s="54"/>
      <c r="AX9" s="57" t="s">
        <v>42</v>
      </c>
      <c r="AY9" s="47">
        <f>I5+H11+H19+I21</f>
        <v>1</v>
      </c>
      <c r="AZ9" s="47">
        <f>G5-E5+E11-G11+E19-G19+G21-E21</f>
        <v>0</v>
      </c>
      <c r="BA9" s="48">
        <f>AY9*1000000+AZ9*1000+(G5+E11+E19+G21)</f>
        <v>1000001</v>
      </c>
    </row>
    <row r="10" spans="1:53">
      <c r="A10" s="5">
        <v>0.59375</v>
      </c>
      <c r="B10" s="16" t="s">
        <v>19</v>
      </c>
      <c r="C10" s="3" t="s">
        <v>5</v>
      </c>
      <c r="D10" s="14" t="str">
        <f>B6</f>
        <v>Celtic Glasgow (Marius)</v>
      </c>
      <c r="E10" s="6">
        <v>2</v>
      </c>
      <c r="F10" s="25" t="s">
        <v>6</v>
      </c>
      <c r="G10" s="6">
        <v>1</v>
      </c>
      <c r="H10" s="2" t="str">
        <f t="shared" si="0"/>
        <v>3</v>
      </c>
      <c r="I10" s="2" t="str">
        <f t="shared" si="1"/>
        <v>0</v>
      </c>
      <c r="J10" s="2"/>
      <c r="K10" s="50"/>
      <c r="L10" s="60"/>
      <c r="M10" s="66"/>
      <c r="N10" s="60"/>
      <c r="O10" s="60"/>
      <c r="P10" s="60"/>
      <c r="Q10" s="70"/>
      <c r="R10" s="70"/>
      <c r="S10" s="34"/>
      <c r="V10" s="4" t="s">
        <v>35</v>
      </c>
      <c r="W10" s="4" t="str">
        <f>IF(E41&lt;G41,B41,IF(E41&gt;G41,D41,IF(E41=G41,"",)))</f>
        <v/>
      </c>
      <c r="AV10" s="44">
        <f>IF(BA10&gt;BA7,1,0)+IF(BA10&gt;BA8,1,0)+IF(BA10&gt;BA9,1,0)+IF(BA10&gt;BA11,1,0)</f>
        <v>4</v>
      </c>
      <c r="AW10" s="54"/>
      <c r="AX10" s="58" t="s">
        <v>43</v>
      </c>
      <c r="AY10" s="47">
        <f>H5+I9+H15+I23</f>
        <v>4</v>
      </c>
      <c r="AZ10" s="47">
        <f>E5-G5+G9-E9+E15-G15+G23-E23</f>
        <v>1</v>
      </c>
      <c r="BA10" s="48">
        <f>AY10*1000000+AZ10*1000+(E5+G9+E15+G23)</f>
        <v>4001003</v>
      </c>
    </row>
    <row r="11" spans="1:53">
      <c r="A11" s="5">
        <v>0.60416666666666663</v>
      </c>
      <c r="B11" s="13" t="s">
        <v>42</v>
      </c>
      <c r="C11" s="3" t="s">
        <v>5</v>
      </c>
      <c r="D11" s="10" t="str">
        <f>B7</f>
        <v>Liverpool (Lorenz)</v>
      </c>
      <c r="E11" s="6"/>
      <c r="F11" s="25" t="s">
        <v>6</v>
      </c>
      <c r="G11" s="6"/>
      <c r="H11" s="2" t="str">
        <f t="shared" si="0"/>
        <v>0</v>
      </c>
      <c r="I11" s="2" t="str">
        <f t="shared" si="1"/>
        <v>0</v>
      </c>
      <c r="J11" s="2"/>
      <c r="K11" s="50"/>
      <c r="L11" s="51" t="s">
        <v>13</v>
      </c>
      <c r="M11" s="60"/>
      <c r="N11" s="60"/>
      <c r="O11" s="60"/>
      <c r="P11" s="60"/>
      <c r="Q11" s="70"/>
      <c r="R11" s="70"/>
      <c r="S11" s="34"/>
      <c r="V11" s="4" t="s">
        <v>36</v>
      </c>
      <c r="W11" s="4" t="str">
        <f>IF(E37&gt;G37,B37,IF(G37&gt;E37,D37,IF(E37=G37,"",)))</f>
        <v/>
      </c>
      <c r="AV11" s="44">
        <f>IF(BA11&gt;BA10,1,0)+IF(BA11&gt;BA7,1,0)+IF(BA11&gt;BA8,1,0)+IF(BA11&gt;BA9,1,0)</f>
        <v>2</v>
      </c>
      <c r="AW11" s="54"/>
      <c r="AX11" s="59" t="s">
        <v>44</v>
      </c>
      <c r="AY11" s="47">
        <f>H7+I11+I15+H17</f>
        <v>1</v>
      </c>
      <c r="AZ11" s="47">
        <f>E7-G7+G11-E11+G15-E15+E17-G17</f>
        <v>0</v>
      </c>
      <c r="BA11" s="48">
        <f>AY11*1000000+AZ11*1000+(E7+G11+G15+E17)</f>
        <v>1000002</v>
      </c>
    </row>
    <row r="12" spans="1:53">
      <c r="A12" s="5">
        <v>0.61458333333333337</v>
      </c>
      <c r="B12" s="11" t="str">
        <f>D6</f>
        <v>Manchester City (Tim)</v>
      </c>
      <c r="C12" s="3" t="s">
        <v>5</v>
      </c>
      <c r="D12" s="32" t="str">
        <f>B8</f>
        <v>Manchester United (Luis)</v>
      </c>
      <c r="E12" s="6"/>
      <c r="F12" s="25" t="s">
        <v>6</v>
      </c>
      <c r="G12" s="6"/>
      <c r="H12" s="2" t="str">
        <f t="shared" si="0"/>
        <v>0</v>
      </c>
      <c r="I12" s="2" t="str">
        <f t="shared" si="1"/>
        <v>0</v>
      </c>
      <c r="J12" s="2"/>
      <c r="K12" s="50"/>
      <c r="L12" s="52"/>
      <c r="M12" s="52" t="s">
        <v>10</v>
      </c>
      <c r="N12" s="52" t="s">
        <v>11</v>
      </c>
      <c r="O12" s="52" t="s">
        <v>12</v>
      </c>
      <c r="P12" s="68"/>
      <c r="Q12" s="70"/>
      <c r="R12" s="70"/>
      <c r="S12" s="34"/>
      <c r="V12" s="4" t="s">
        <v>37</v>
      </c>
      <c r="W12" s="4" t="str">
        <f>IF(E37&gt;G37,D37,IF(E37&lt;G37,B37,IF(E37=G37,"",)))</f>
        <v/>
      </c>
      <c r="AV12" s="44"/>
      <c r="AW12" s="60"/>
      <c r="AX12" s="60"/>
      <c r="AY12" s="49"/>
      <c r="AZ12" s="49"/>
      <c r="BA12" s="49"/>
    </row>
    <row r="13" spans="1:53">
      <c r="A13" s="5">
        <v>0.625</v>
      </c>
      <c r="B13" s="9" t="s">
        <v>41</v>
      </c>
      <c r="C13" s="3" t="s">
        <v>5</v>
      </c>
      <c r="D13" s="17" t="s">
        <v>14</v>
      </c>
      <c r="E13" s="6"/>
      <c r="F13" s="25" t="s">
        <v>6</v>
      </c>
      <c r="G13" s="6"/>
      <c r="H13" s="2" t="str">
        <f t="shared" si="0"/>
        <v>0</v>
      </c>
      <c r="I13" s="2" t="str">
        <f t="shared" si="1"/>
        <v>0</v>
      </c>
      <c r="J13" s="2"/>
      <c r="K13" s="50"/>
      <c r="L13" s="54">
        <v>1</v>
      </c>
      <c r="M13" s="72" t="str">
        <f>VLOOKUP(4,$AV$15:$BA$19,3,FALSE)</f>
        <v>Real Madrid (Manu)</v>
      </c>
      <c r="N13" s="72">
        <f>VLOOKUP(4,$AV$15:$BA$19,4,FALSE)</f>
        <v>3</v>
      </c>
      <c r="O13" s="47">
        <f>VLOOKUP(4,$AV$15:$BA$19,5,FALSE)</f>
        <v>2</v>
      </c>
      <c r="P13" s="56"/>
      <c r="Q13" s="70"/>
      <c r="R13" s="70"/>
      <c r="S13" s="34"/>
      <c r="V13" s="4" t="s">
        <v>38</v>
      </c>
      <c r="W13" s="4" t="str">
        <f>IF(E33&gt;G33,B33,IF(E33&lt;G33,D33,IF(E33=G33,"",)))</f>
        <v/>
      </c>
      <c r="AV13" s="44"/>
      <c r="AW13" s="51" t="s">
        <v>13</v>
      </c>
      <c r="AX13" s="60"/>
      <c r="AY13" s="49"/>
      <c r="AZ13" s="49"/>
      <c r="BA13" s="49"/>
    </row>
    <row r="14" spans="1:53">
      <c r="A14" s="5">
        <v>0.63541666666666663</v>
      </c>
      <c r="B14" s="33" t="str">
        <f>D8</f>
        <v>Real Madrid (Manu)</v>
      </c>
      <c r="C14" s="3" t="s">
        <v>5</v>
      </c>
      <c r="D14" s="16" t="str">
        <f>B10</f>
        <v>Arsenal London (Max)</v>
      </c>
      <c r="E14" s="6"/>
      <c r="F14" s="25" t="s">
        <v>6</v>
      </c>
      <c r="G14" s="6"/>
      <c r="H14" s="2" t="str">
        <f t="shared" si="0"/>
        <v>0</v>
      </c>
      <c r="I14" s="2" t="str">
        <f t="shared" si="1"/>
        <v>0</v>
      </c>
      <c r="J14" s="2"/>
      <c r="K14" s="50"/>
      <c r="L14" s="54">
        <v>2</v>
      </c>
      <c r="M14" s="72" t="e">
        <f>VLOOKUP(3,$AV$15:$BA$19,3,FALSE)</f>
        <v>#N/A</v>
      </c>
      <c r="N14" s="72" t="e">
        <f>VLOOKUP(3,$AV$15:$BA$19,4,FALSE)</f>
        <v>#N/A</v>
      </c>
      <c r="O14" s="47" t="e">
        <f>VLOOKUP(3,$AV$15:$BA$19,5,FALSE)</f>
        <v>#N/A</v>
      </c>
      <c r="P14" s="56"/>
      <c r="Q14" s="70"/>
      <c r="R14" s="70"/>
      <c r="S14" s="34"/>
      <c r="V14" s="4" t="s">
        <v>39</v>
      </c>
      <c r="W14" s="4" t="str">
        <f>IF(E33&gt;G33,D33,IF(E33&lt;G33,B33,IF(E33=G33,"",)))</f>
        <v/>
      </c>
      <c r="AV14" s="44"/>
      <c r="AW14" s="52"/>
      <c r="AX14" s="52" t="s">
        <v>10</v>
      </c>
      <c r="AY14" s="45" t="s">
        <v>11</v>
      </c>
      <c r="AZ14" s="45" t="s">
        <v>12</v>
      </c>
      <c r="BA14" s="46"/>
    </row>
    <row r="15" spans="1:53">
      <c r="A15" s="5">
        <v>0.64583333333333337</v>
      </c>
      <c r="B15" s="12" t="str">
        <f>B5</f>
        <v>Dortmund (Mike)</v>
      </c>
      <c r="C15" s="3" t="s">
        <v>5</v>
      </c>
      <c r="D15" s="10" t="str">
        <f>D11</f>
        <v>Liverpool (Lorenz)</v>
      </c>
      <c r="E15" s="6"/>
      <c r="F15" s="25" t="s">
        <v>6</v>
      </c>
      <c r="G15" s="6"/>
      <c r="H15" s="2" t="str">
        <f t="shared" si="0"/>
        <v>0</v>
      </c>
      <c r="I15" s="2" t="str">
        <f t="shared" si="1"/>
        <v>0</v>
      </c>
      <c r="J15" s="2"/>
      <c r="K15" s="50"/>
      <c r="L15" s="54">
        <v>3</v>
      </c>
      <c r="M15" s="72" t="str">
        <f>VLOOKUP(2,$AV$15:$BA$19,3,FALSE)</f>
        <v>Manchester City (Tim)</v>
      </c>
      <c r="N15" s="72">
        <f>VLOOKUP(2,$AV$15:$BA$19,4,FALSE)</f>
        <v>3</v>
      </c>
      <c r="O15" s="47">
        <f>VLOOKUP(2,$AV$15:$BA$19,5,FALSE)</f>
        <v>1</v>
      </c>
      <c r="P15" s="56"/>
      <c r="Q15" s="70"/>
      <c r="R15" s="70"/>
      <c r="S15" s="34"/>
      <c r="AV15" s="44">
        <f>IF(BA15&gt;BA16,1,0)+IF(BA15&gt;BA17,1,0)+IF(BA15&gt;BA18,1,0)+IF(BA15&gt;BA19,1,0)</f>
        <v>2</v>
      </c>
      <c r="AW15" s="54"/>
      <c r="AX15" s="61" t="s">
        <v>45</v>
      </c>
      <c r="AY15" s="47">
        <f>I6+H12+I16+H22</f>
        <v>3</v>
      </c>
      <c r="AZ15" s="47">
        <f>G6-E6+E12-G12+G16-E16+E22-G22</f>
        <v>1</v>
      </c>
      <c r="BA15" s="48">
        <f>AY15*1000000+AZ15*1000+(G6+E12+G16+E22)</f>
        <v>3001002</v>
      </c>
    </row>
    <row r="16" spans="1:53">
      <c r="A16" s="5">
        <v>0.65625</v>
      </c>
      <c r="B16" s="33" t="str">
        <f>B14</f>
        <v>Real Madrid (Manu)</v>
      </c>
      <c r="C16" s="3" t="s">
        <v>5</v>
      </c>
      <c r="D16" s="11" t="str">
        <f>B12</f>
        <v>Manchester City (Tim)</v>
      </c>
      <c r="E16" s="6"/>
      <c r="F16" s="25" t="s">
        <v>6</v>
      </c>
      <c r="G16" s="6"/>
      <c r="H16" s="2" t="str">
        <f t="shared" si="0"/>
        <v>0</v>
      </c>
      <c r="I16" s="2" t="str">
        <f t="shared" si="1"/>
        <v>0</v>
      </c>
      <c r="J16" s="2"/>
      <c r="K16" s="50"/>
      <c r="L16" s="54">
        <v>4</v>
      </c>
      <c r="M16" s="72" t="str">
        <f>VLOOKUP(1,$AV$15:$BA$19,3,FALSE)</f>
        <v>Celtic Glasgow (Marius)</v>
      </c>
      <c r="N16" s="72">
        <f>VLOOKUP(1,$AV$15:$BA$19,4,FALSE)</f>
        <v>0</v>
      </c>
      <c r="O16" s="47">
        <f>VLOOKUP(1,$AV$15:$BA$19,5,FALSE)</f>
        <v>-2</v>
      </c>
      <c r="P16" s="56"/>
      <c r="Q16" s="70"/>
      <c r="R16" s="70"/>
      <c r="S16" s="34"/>
      <c r="AV16" s="44">
        <f>IF(BA16&gt;BA15,1,0)+IF(BA16&gt;BA17,1,0)+IF(BA16&gt;BA18,1,0)+IF(BA16&gt;BA19,1,0)</f>
        <v>1</v>
      </c>
      <c r="AW16" s="54"/>
      <c r="AX16" s="62" t="s">
        <v>18</v>
      </c>
      <c r="AY16" s="47">
        <f>H6+I10+H20+I24</f>
        <v>0</v>
      </c>
      <c r="AZ16" s="47">
        <f>E6-G6+G10-E10+E20-G20+G24-E24</f>
        <v>-2</v>
      </c>
      <c r="BA16" s="48">
        <f>AY16*1000000+AZ16*1000+(E6+G10+E20+G24)</f>
        <v>-1998</v>
      </c>
    </row>
    <row r="17" spans="1:53">
      <c r="A17" s="5">
        <v>0.66666666666666663</v>
      </c>
      <c r="B17" s="10" t="str">
        <f>D11</f>
        <v>Liverpool (Lorenz)</v>
      </c>
      <c r="C17" s="3" t="s">
        <v>5</v>
      </c>
      <c r="D17" s="17" t="s">
        <v>14</v>
      </c>
      <c r="E17" s="6"/>
      <c r="F17" s="25" t="s">
        <v>6</v>
      </c>
      <c r="G17" s="6"/>
      <c r="H17" s="2" t="str">
        <f t="shared" si="0"/>
        <v>0</v>
      </c>
      <c r="I17" s="2" t="str">
        <f t="shared" si="1"/>
        <v>0</v>
      </c>
      <c r="J17" s="2"/>
      <c r="K17" s="50"/>
      <c r="L17" s="54">
        <v>5</v>
      </c>
      <c r="M17" s="72" t="str">
        <f>VLOOKUP(0,$AV$15:$BA$19,3,FALSE)</f>
        <v>Manchester United (Luis)</v>
      </c>
      <c r="N17" s="72">
        <f>VLOOKUP(0,$AV$15:$BA$19,4,FALSE)</f>
        <v>0</v>
      </c>
      <c r="O17" s="47">
        <f>VLOOKUP(0,$AV$15:$BA$19,5,FALSE)</f>
        <v>-2</v>
      </c>
      <c r="P17" s="56"/>
      <c r="Q17" s="70"/>
      <c r="R17" s="70"/>
      <c r="S17" s="34"/>
      <c r="AV17" s="44">
        <f>IF(BA17&gt;BA15,1,0)+IF(BA17&gt;BA16,1,0)+IF(BA17&gt;BA18,1,0)+IF(BA17&gt;BA19,1,0)</f>
        <v>4</v>
      </c>
      <c r="AW17" s="54"/>
      <c r="AX17" s="63" t="s">
        <v>47</v>
      </c>
      <c r="AY17" s="47">
        <f>I8+H14+H16+I20</f>
        <v>3</v>
      </c>
      <c r="AZ17" s="47">
        <f>G8-E8+E14-G14+E16-G16+G20-E20</f>
        <v>2</v>
      </c>
      <c r="BA17" s="48">
        <f>AY17*1000000+AZ17*1000+(G8+E14+E16+G20)</f>
        <v>3002003</v>
      </c>
    </row>
    <row r="18" spans="1:53">
      <c r="A18" s="5">
        <v>0.67708333333333337</v>
      </c>
      <c r="B18" s="16" t="str">
        <f>D14</f>
        <v>Arsenal London (Max)</v>
      </c>
      <c r="C18" s="3" t="s">
        <v>5</v>
      </c>
      <c r="D18" s="32" t="str">
        <f>D12</f>
        <v>Manchester United (Luis)</v>
      </c>
      <c r="E18" s="6"/>
      <c r="F18" s="25" t="s">
        <v>6</v>
      </c>
      <c r="G18" s="6"/>
      <c r="H18" s="2" t="str">
        <f t="shared" si="0"/>
        <v>0</v>
      </c>
      <c r="I18" s="2" t="str">
        <f t="shared" si="1"/>
        <v>0</v>
      </c>
      <c r="J18" s="2"/>
      <c r="K18" s="50"/>
      <c r="L18" s="50"/>
      <c r="M18" s="50"/>
      <c r="N18" s="50"/>
      <c r="O18" s="50"/>
      <c r="P18" s="50"/>
      <c r="Q18" s="70"/>
      <c r="R18" s="70"/>
      <c r="S18" s="34"/>
      <c r="AV18" s="44">
        <f>IF(BA18&gt;BA15,1,0)+IF(BA18&gt;BA16,1,0)+IF(BA18&gt;BA17,1,0)+IF(BA18&gt;BA19,1,0)</f>
        <v>2</v>
      </c>
      <c r="AW18" s="54"/>
      <c r="AX18" s="64" t="s">
        <v>19</v>
      </c>
      <c r="AY18" s="47">
        <f>H10+I14+H18+I22</f>
        <v>3</v>
      </c>
      <c r="AZ18" s="47">
        <f>E10-G10+G14-E14+E18-G18+G22-E22</f>
        <v>1</v>
      </c>
      <c r="BA18" s="48">
        <f>AY18*1000000+AZ18*1000+(E10+G14+E18+G22)</f>
        <v>3001002</v>
      </c>
    </row>
    <row r="19" spans="1:53">
      <c r="A19" s="5">
        <v>0.6875</v>
      </c>
      <c r="B19" s="13" t="s">
        <v>42</v>
      </c>
      <c r="C19" s="3" t="s">
        <v>5</v>
      </c>
      <c r="D19" s="9" t="s">
        <v>41</v>
      </c>
      <c r="E19" s="6"/>
      <c r="F19" s="25" t="s">
        <v>6</v>
      </c>
      <c r="G19" s="6"/>
      <c r="H19" s="2" t="str">
        <f t="shared" si="0"/>
        <v>0</v>
      </c>
      <c r="I19" s="2" t="str">
        <f t="shared" si="1"/>
        <v>0</v>
      </c>
      <c r="J19" s="2"/>
      <c r="L19" s="29"/>
      <c r="M19" s="35" t="s">
        <v>25</v>
      </c>
      <c r="N19" s="35" t="s">
        <v>26</v>
      </c>
      <c r="Q19" s="70"/>
      <c r="R19" s="70"/>
      <c r="S19" s="34"/>
      <c r="AV19" s="44">
        <f>IF(BA19&gt;BA15,1,0)+IF(BA19&gt;BA16,1,0)+IF(BA19&gt;BA17,1,0)+IF(BA19&gt;BA18,1,0)</f>
        <v>0</v>
      </c>
      <c r="AW19" s="54"/>
      <c r="AX19" s="65" t="s">
        <v>46</v>
      </c>
      <c r="AY19" s="47">
        <f>H8+I12+I18+H24</f>
        <v>0</v>
      </c>
      <c r="AZ19" s="47">
        <f>E8-G8+G12-E12+G18-E18+E24-G24</f>
        <v>-2</v>
      </c>
      <c r="BA19" s="48">
        <f>AY19*1000000+AZ19*1000+(E8+G12+G18+E24)</f>
        <v>-1999</v>
      </c>
    </row>
    <row r="20" spans="1:53">
      <c r="A20" s="5">
        <v>0.69791666666666663</v>
      </c>
      <c r="B20" s="14" t="str">
        <f>D10</f>
        <v>Celtic Glasgow (Marius)</v>
      </c>
      <c r="C20" s="3" t="s">
        <v>5</v>
      </c>
      <c r="D20" s="33" t="str">
        <f>B14</f>
        <v>Real Madrid (Manu)</v>
      </c>
      <c r="E20" s="6"/>
      <c r="F20" s="25" t="s">
        <v>6</v>
      </c>
      <c r="G20" s="6"/>
      <c r="H20" s="2" t="str">
        <f t="shared" si="0"/>
        <v>0</v>
      </c>
      <c r="I20" s="2" t="str">
        <f t="shared" si="1"/>
        <v>0</v>
      </c>
      <c r="J20" s="2"/>
      <c r="L20" s="29"/>
      <c r="M20" s="34"/>
      <c r="N20" s="34"/>
      <c r="Q20" s="70"/>
      <c r="R20" s="70"/>
      <c r="S20" s="34"/>
    </row>
    <row r="21" spans="1:53">
      <c r="A21" s="18">
        <v>0.70833333333333337</v>
      </c>
      <c r="B21" s="22" t="s">
        <v>14</v>
      </c>
      <c r="C21" s="19" t="s">
        <v>5</v>
      </c>
      <c r="D21" s="23" t="s">
        <v>42</v>
      </c>
      <c r="E21" s="6"/>
      <c r="F21" s="26" t="s">
        <v>6</v>
      </c>
      <c r="G21" s="6"/>
      <c r="H21" s="2" t="str">
        <f t="shared" si="0"/>
        <v>0</v>
      </c>
      <c r="I21" s="2" t="str">
        <f t="shared" si="1"/>
        <v>0</v>
      </c>
      <c r="J21" s="2"/>
      <c r="L21" s="29"/>
      <c r="M21" s="34"/>
      <c r="N21" s="34"/>
      <c r="Q21" s="70"/>
      <c r="R21" s="70"/>
      <c r="S21" s="34"/>
    </row>
    <row r="22" spans="1:53">
      <c r="A22" s="5">
        <v>0.71875</v>
      </c>
      <c r="B22" s="11" t="str">
        <f>D16</f>
        <v>Manchester City (Tim)</v>
      </c>
      <c r="C22" s="3" t="s">
        <v>5</v>
      </c>
      <c r="D22" s="16" t="str">
        <f>B18</f>
        <v>Arsenal London (Max)</v>
      </c>
      <c r="E22" s="6"/>
      <c r="F22" s="25" t="s">
        <v>6</v>
      </c>
      <c r="G22" s="6"/>
      <c r="H22" s="2" t="str">
        <f t="shared" si="0"/>
        <v>0</v>
      </c>
      <c r="I22" s="2" t="str">
        <f t="shared" si="1"/>
        <v>0</v>
      </c>
      <c r="J22" s="2"/>
      <c r="L22" s="29"/>
      <c r="M22" s="34"/>
      <c r="N22" s="34"/>
      <c r="Q22" s="70"/>
      <c r="R22" s="70"/>
      <c r="S22" s="34"/>
    </row>
    <row r="23" spans="1:53">
      <c r="A23" s="5">
        <v>0.72916666666666663</v>
      </c>
      <c r="B23" s="9" t="s">
        <v>41</v>
      </c>
      <c r="C23" s="3" t="s">
        <v>5</v>
      </c>
      <c r="D23" s="12" t="str">
        <f>B15</f>
        <v>Dortmund (Mike)</v>
      </c>
      <c r="E23" s="6"/>
      <c r="F23" s="25" t="s">
        <v>6</v>
      </c>
      <c r="G23" s="6"/>
      <c r="H23" s="2" t="str">
        <f t="shared" si="0"/>
        <v>0</v>
      </c>
      <c r="I23" s="2" t="str">
        <f t="shared" si="1"/>
        <v>0</v>
      </c>
      <c r="J23" s="2"/>
      <c r="L23" s="29"/>
      <c r="M23" s="34"/>
      <c r="N23" s="34"/>
      <c r="Q23" s="70"/>
      <c r="R23" s="70"/>
      <c r="S23" s="34"/>
    </row>
    <row r="24" spans="1:53">
      <c r="A24" s="5">
        <v>0.73958333333333337</v>
      </c>
      <c r="B24" s="32" t="str">
        <f>D18</f>
        <v>Manchester United (Luis)</v>
      </c>
      <c r="C24" s="3" t="s">
        <v>5</v>
      </c>
      <c r="D24" s="14" t="str">
        <f>B20</f>
        <v>Celtic Glasgow (Marius)</v>
      </c>
      <c r="E24" s="6"/>
      <c r="F24" s="25" t="s">
        <v>6</v>
      </c>
      <c r="G24" s="6"/>
      <c r="H24" s="2" t="str">
        <f t="shared" si="0"/>
        <v>0</v>
      </c>
      <c r="I24" s="2" t="str">
        <f t="shared" si="1"/>
        <v>0</v>
      </c>
      <c r="J24" s="2"/>
      <c r="L24" s="29"/>
      <c r="M24" s="34"/>
      <c r="N24" s="34"/>
      <c r="Q24" s="70"/>
      <c r="R24" s="70"/>
      <c r="S24" s="34"/>
    </row>
    <row r="25" spans="1:53">
      <c r="A25" s="20"/>
      <c r="B25" s="20"/>
      <c r="C25" s="21"/>
      <c r="D25" s="20"/>
      <c r="E25" s="20"/>
      <c r="F25" s="21"/>
      <c r="G25" s="20"/>
      <c r="H25" s="20"/>
      <c r="I25" s="20"/>
      <c r="J25" s="20"/>
      <c r="M25" s="34"/>
      <c r="N25" s="34"/>
      <c r="Q25" s="70"/>
      <c r="R25" s="70"/>
      <c r="S25" s="34"/>
    </row>
    <row r="26" spans="1:53">
      <c r="A26" s="28" t="s">
        <v>23</v>
      </c>
      <c r="B26" s="20"/>
      <c r="C26" s="21"/>
      <c r="D26" s="20"/>
      <c r="E26" s="21"/>
      <c r="F26" s="21"/>
      <c r="G26" s="21"/>
      <c r="H26" s="20"/>
      <c r="I26" s="20"/>
      <c r="J26" s="20"/>
      <c r="M26" s="34"/>
      <c r="N26" s="34"/>
      <c r="Q26" s="70"/>
      <c r="R26" s="70"/>
      <c r="S26" s="34"/>
    </row>
    <row r="27" spans="1:53">
      <c r="A27" s="6" t="s">
        <v>2</v>
      </c>
      <c r="B27" s="6" t="s">
        <v>3</v>
      </c>
      <c r="C27" s="7" t="s">
        <v>5</v>
      </c>
      <c r="D27" s="6" t="s">
        <v>4</v>
      </c>
      <c r="E27" s="6" t="s">
        <v>5</v>
      </c>
      <c r="F27" s="6" t="s">
        <v>6</v>
      </c>
      <c r="G27" s="6" t="s">
        <v>5</v>
      </c>
      <c r="H27" s="20"/>
      <c r="I27" s="20"/>
      <c r="J27" s="20"/>
      <c r="M27" s="34"/>
      <c r="N27" s="34"/>
      <c r="Q27" s="70"/>
      <c r="R27" s="70"/>
      <c r="S27" s="34"/>
    </row>
    <row r="28" spans="1:53">
      <c r="A28" s="5">
        <v>0.75</v>
      </c>
      <c r="B28" s="17" t="str">
        <f>M5</f>
        <v>Dortmund (Mike)</v>
      </c>
      <c r="C28" s="17" t="s">
        <v>5</v>
      </c>
      <c r="D28" s="17" t="e">
        <f>M14</f>
        <v>#N/A</v>
      </c>
      <c r="E28" s="7"/>
      <c r="F28" s="24" t="s">
        <v>6</v>
      </c>
      <c r="G28" s="7"/>
      <c r="H28" s="20"/>
      <c r="I28" s="20"/>
      <c r="J28" s="20"/>
      <c r="M28" s="34"/>
      <c r="N28" s="34"/>
      <c r="Q28" s="70"/>
      <c r="R28" s="70"/>
      <c r="S28" s="34"/>
    </row>
    <row r="29" spans="1:53">
      <c r="A29" s="5">
        <v>0.76041666666666663</v>
      </c>
      <c r="B29" s="17" t="e">
        <f>M6</f>
        <v>#N/A</v>
      </c>
      <c r="C29" s="17" t="s">
        <v>5</v>
      </c>
      <c r="D29" s="17" t="str">
        <f>M13</f>
        <v>Real Madrid (Manu)</v>
      </c>
      <c r="E29" s="7"/>
      <c r="F29" s="24" t="s">
        <v>6</v>
      </c>
      <c r="G29" s="7"/>
      <c r="H29" s="20"/>
      <c r="I29" s="30"/>
      <c r="J29" s="30"/>
      <c r="M29" s="34"/>
      <c r="N29" s="34"/>
      <c r="Q29" s="70"/>
      <c r="R29" s="70"/>
      <c r="S29" s="34"/>
    </row>
    <row r="30" spans="1:53">
      <c r="A30" s="31"/>
      <c r="B30" s="21"/>
      <c r="C30" s="21"/>
      <c r="D30" s="36"/>
      <c r="E30" s="15"/>
      <c r="F30" s="15"/>
      <c r="G30" s="15"/>
      <c r="M30" s="34"/>
      <c r="N30" s="34"/>
      <c r="Q30" s="70"/>
      <c r="R30" s="70"/>
      <c r="S30" s="34"/>
    </row>
    <row r="31" spans="1:53">
      <c r="A31" s="27" t="s">
        <v>22</v>
      </c>
      <c r="B31" s="21"/>
      <c r="C31" s="21"/>
      <c r="D31" s="36"/>
      <c r="E31" s="15"/>
      <c r="F31" s="15"/>
      <c r="G31" s="15"/>
      <c r="M31" s="34"/>
      <c r="N31" s="34"/>
      <c r="Q31" s="70"/>
      <c r="R31" s="70"/>
      <c r="S31" s="34"/>
    </row>
    <row r="32" spans="1:53">
      <c r="A32" s="6" t="s">
        <v>2</v>
      </c>
      <c r="B32" s="6" t="s">
        <v>3</v>
      </c>
      <c r="C32" s="7" t="s">
        <v>5</v>
      </c>
      <c r="D32" s="6" t="s">
        <v>4</v>
      </c>
      <c r="E32" s="6" t="s">
        <v>5</v>
      </c>
      <c r="F32" s="6" t="s">
        <v>6</v>
      </c>
      <c r="G32" s="6" t="s">
        <v>5</v>
      </c>
      <c r="H32" s="20"/>
      <c r="I32" s="30"/>
      <c r="J32" s="30"/>
      <c r="M32" s="34"/>
      <c r="N32" s="34"/>
      <c r="Q32" s="70"/>
      <c r="R32" s="70"/>
      <c r="S32" s="34"/>
    </row>
    <row r="33" spans="1:19">
      <c r="A33" s="5">
        <v>0.77083333333333337</v>
      </c>
      <c r="B33" s="17" t="str">
        <f>M9</f>
        <v>FC Barcelona (Niklas)</v>
      </c>
      <c r="C33" s="3" t="s">
        <v>5</v>
      </c>
      <c r="D33" s="17" t="str">
        <f>M17</f>
        <v>Manchester United (Luis)</v>
      </c>
      <c r="E33" s="7"/>
      <c r="F33" s="24" t="s">
        <v>6</v>
      </c>
      <c r="G33" s="7"/>
      <c r="H33" s="20"/>
      <c r="I33" s="20"/>
      <c r="J33" s="20"/>
      <c r="M33" s="34"/>
      <c r="N33" s="34"/>
      <c r="Q33" s="70"/>
      <c r="R33" s="70"/>
      <c r="S33" s="34"/>
    </row>
    <row r="34" spans="1:19">
      <c r="A34" s="31"/>
      <c r="B34" s="21"/>
      <c r="C34" s="21"/>
      <c r="D34" s="21"/>
      <c r="E34" s="21"/>
      <c r="F34" s="15"/>
      <c r="G34" s="15"/>
      <c r="M34" s="34"/>
      <c r="N34" s="34"/>
      <c r="Q34" s="70"/>
      <c r="R34" s="70"/>
      <c r="S34" s="34"/>
    </row>
    <row r="35" spans="1:19">
      <c r="A35" s="27" t="s">
        <v>21</v>
      </c>
      <c r="B35" s="21"/>
      <c r="C35" s="21"/>
      <c r="D35" s="21"/>
      <c r="E35" s="21"/>
      <c r="F35" s="15"/>
      <c r="G35" s="15"/>
      <c r="Q35" s="70"/>
      <c r="R35" s="70"/>
      <c r="S35" s="34"/>
    </row>
    <row r="36" spans="1:19">
      <c r="A36" s="6" t="s">
        <v>2</v>
      </c>
      <c r="B36" s="6" t="s">
        <v>3</v>
      </c>
      <c r="C36" s="7" t="s">
        <v>5</v>
      </c>
      <c r="D36" s="6" t="s">
        <v>4</v>
      </c>
      <c r="E36" s="6" t="s">
        <v>5</v>
      </c>
      <c r="F36" s="6" t="s">
        <v>6</v>
      </c>
      <c r="G36" s="6" t="s">
        <v>5</v>
      </c>
      <c r="H36" s="20"/>
      <c r="I36" s="20"/>
      <c r="J36" s="20"/>
      <c r="M36" s="35" t="s">
        <v>27</v>
      </c>
      <c r="N36" s="35" t="s">
        <v>28</v>
      </c>
      <c r="Q36" s="70"/>
      <c r="R36" s="70"/>
      <c r="S36" s="34"/>
    </row>
    <row r="37" spans="1:19">
      <c r="A37" s="5">
        <v>0.78125</v>
      </c>
      <c r="B37" s="17" t="str">
        <f>M8</f>
        <v>FC Bayern München (Simon)</v>
      </c>
      <c r="C37" s="3" t="s">
        <v>5</v>
      </c>
      <c r="D37" s="17" t="str">
        <f>M16</f>
        <v>Celtic Glasgow (Marius)</v>
      </c>
      <c r="E37" s="7"/>
      <c r="F37" s="24" t="s">
        <v>6</v>
      </c>
      <c r="G37" s="7"/>
      <c r="H37" s="20"/>
      <c r="I37" s="20"/>
      <c r="J37" s="20"/>
      <c r="M37" s="34"/>
      <c r="N37" s="34"/>
      <c r="Q37" s="70"/>
      <c r="R37" s="70"/>
      <c r="S37" s="34"/>
    </row>
    <row r="38" spans="1:19">
      <c r="A38" s="20"/>
      <c r="B38" s="21"/>
      <c r="C38" s="21"/>
      <c r="D38" s="21"/>
      <c r="E38" s="21"/>
      <c r="F38" s="21"/>
      <c r="G38" s="21"/>
      <c r="H38" s="20"/>
      <c r="I38" s="20"/>
      <c r="J38" s="20"/>
      <c r="M38" s="34"/>
      <c r="N38" s="34"/>
      <c r="Q38" s="71"/>
      <c r="R38" s="71"/>
      <c r="S38" s="34"/>
    </row>
    <row r="39" spans="1:19">
      <c r="A39" s="27" t="s">
        <v>20</v>
      </c>
      <c r="B39" s="21"/>
      <c r="C39" s="21"/>
      <c r="D39" s="21"/>
      <c r="E39" s="21"/>
      <c r="F39" s="21"/>
      <c r="G39" s="21"/>
      <c r="H39" s="20"/>
      <c r="I39" s="20"/>
      <c r="J39" s="20"/>
      <c r="M39" s="34"/>
      <c r="N39" s="34"/>
      <c r="Q39" s="71"/>
      <c r="R39" s="71"/>
      <c r="S39" s="34"/>
    </row>
    <row r="40" spans="1:19">
      <c r="A40" s="6" t="s">
        <v>2</v>
      </c>
      <c r="B40" s="6" t="s">
        <v>3</v>
      </c>
      <c r="C40" s="7" t="s">
        <v>5</v>
      </c>
      <c r="D40" s="6" t="s">
        <v>4</v>
      </c>
      <c r="E40" s="6" t="s">
        <v>5</v>
      </c>
      <c r="F40" s="6" t="s">
        <v>6</v>
      </c>
      <c r="G40" s="6" t="s">
        <v>5</v>
      </c>
      <c r="H40" s="20"/>
      <c r="M40" s="34"/>
      <c r="N40" s="34"/>
      <c r="Q40" s="71"/>
      <c r="R40" s="71"/>
      <c r="S40" s="34"/>
    </row>
    <row r="41" spans="1:19">
      <c r="A41" s="5">
        <v>0.79166666666666663</v>
      </c>
      <c r="B41" s="17" t="str">
        <f>M7</f>
        <v>Chelsea (Matze)</v>
      </c>
      <c r="C41" s="3" t="s">
        <v>5</v>
      </c>
      <c r="D41" s="17" t="str">
        <f>M15</f>
        <v>Manchester City (Tim)</v>
      </c>
      <c r="E41" s="7"/>
      <c r="F41" s="24" t="s">
        <v>6</v>
      </c>
      <c r="G41" s="7"/>
      <c r="H41" s="20"/>
      <c r="M41" s="34"/>
      <c r="N41" s="34"/>
      <c r="Q41" s="71"/>
      <c r="R41" s="71"/>
      <c r="S41" s="34"/>
    </row>
    <row r="42" spans="1:19">
      <c r="A42" s="20"/>
      <c r="B42" s="21"/>
      <c r="C42" s="21"/>
      <c r="D42" s="21"/>
      <c r="E42" s="21"/>
      <c r="F42" s="21"/>
      <c r="G42" s="21"/>
      <c r="H42" s="20"/>
      <c r="M42" s="34"/>
      <c r="N42" s="34"/>
      <c r="Q42" s="71"/>
      <c r="R42" s="71"/>
      <c r="S42" s="34"/>
    </row>
    <row r="43" spans="1:19">
      <c r="A43" s="27" t="s">
        <v>15</v>
      </c>
      <c r="B43" s="21"/>
      <c r="C43" s="21"/>
      <c r="D43" s="21"/>
      <c r="E43" s="21"/>
      <c r="F43" s="21"/>
      <c r="G43" s="21"/>
      <c r="H43" s="20"/>
      <c r="M43" s="34"/>
      <c r="N43" s="34"/>
      <c r="Q43" s="38"/>
      <c r="R43" s="39"/>
      <c r="S43" s="34"/>
    </row>
    <row r="44" spans="1:19">
      <c r="A44" s="6" t="s">
        <v>2</v>
      </c>
      <c r="B44" s="6" t="s">
        <v>3</v>
      </c>
      <c r="C44" s="7" t="s">
        <v>5</v>
      </c>
      <c r="D44" s="6" t="s">
        <v>4</v>
      </c>
      <c r="E44" s="6" t="s">
        <v>5</v>
      </c>
      <c r="F44" s="6" t="s">
        <v>6</v>
      </c>
      <c r="G44" s="6" t="s">
        <v>5</v>
      </c>
      <c r="I44" s="20"/>
      <c r="J44" s="20"/>
      <c r="M44" s="34"/>
      <c r="N44" s="34"/>
      <c r="Q44" s="38"/>
      <c r="R44" s="39"/>
      <c r="S44" s="34"/>
    </row>
    <row r="45" spans="1:19">
      <c r="A45" s="5">
        <v>0.80208333333333337</v>
      </c>
      <c r="B45" s="17" t="str">
        <f>IF(E28&gt;G28,D28,IF(E28&lt;G28,B28,IF(E28=G28,"",)))</f>
        <v/>
      </c>
      <c r="C45" s="3" t="s">
        <v>5</v>
      </c>
      <c r="D45" s="17" t="str">
        <f>IF(E29&lt;G29,B29,IF(E29&gt;G29,D29,IF(E29=G29,"",)))</f>
        <v/>
      </c>
      <c r="E45" s="7"/>
      <c r="F45" s="24" t="s">
        <v>6</v>
      </c>
      <c r="G45" s="7"/>
      <c r="I45" s="20"/>
      <c r="J45" s="20"/>
      <c r="M45" s="34"/>
      <c r="N45" s="34"/>
      <c r="Q45" s="38"/>
      <c r="R45" s="39"/>
      <c r="S45" s="34"/>
    </row>
    <row r="46" spans="1:19">
      <c r="B46" s="21"/>
      <c r="C46" s="15"/>
      <c r="D46" s="15"/>
      <c r="E46" s="15"/>
      <c r="F46" s="15"/>
      <c r="G46" s="15"/>
      <c r="M46" s="34"/>
      <c r="N46" s="34"/>
      <c r="O46" t="s">
        <v>40</v>
      </c>
      <c r="Q46" s="38"/>
      <c r="R46" s="39"/>
      <c r="S46" s="34"/>
    </row>
    <row r="47" spans="1:19">
      <c r="A47" s="27" t="s">
        <v>16</v>
      </c>
      <c r="B47" s="21"/>
      <c r="C47" s="21"/>
      <c r="D47" s="21"/>
      <c r="E47" s="21"/>
      <c r="F47" s="21"/>
      <c r="G47" s="21"/>
      <c r="I47" s="20"/>
      <c r="J47" s="20"/>
      <c r="M47" s="34"/>
      <c r="N47" s="34"/>
      <c r="Q47" s="38"/>
      <c r="R47" s="39"/>
      <c r="S47" s="34"/>
    </row>
    <row r="48" spans="1:19">
      <c r="A48" s="6" t="s">
        <v>2</v>
      </c>
      <c r="B48" s="6" t="s">
        <v>3</v>
      </c>
      <c r="C48" s="7" t="s">
        <v>5</v>
      </c>
      <c r="D48" s="6" t="s">
        <v>4</v>
      </c>
      <c r="E48" s="6" t="s">
        <v>5</v>
      </c>
      <c r="F48" s="6" t="s">
        <v>6</v>
      </c>
      <c r="G48" s="6" t="s">
        <v>5</v>
      </c>
      <c r="I48" s="20"/>
      <c r="J48" s="20"/>
      <c r="M48" s="34"/>
      <c r="N48" s="34"/>
      <c r="Q48" s="38"/>
      <c r="R48" s="39"/>
      <c r="S48" s="34"/>
    </row>
    <row r="49" spans="1:19">
      <c r="A49" s="5">
        <v>0.8125</v>
      </c>
      <c r="B49" s="17" t="str">
        <f>IF(E28&gt;G28,B28,IF(E28&lt;G28,D28,IF(E28=G28,"",)))</f>
        <v/>
      </c>
      <c r="C49" s="3" t="s">
        <v>5</v>
      </c>
      <c r="D49" s="17" t="str">
        <f>IF(E29&gt;G29,B29,IF(E29&lt;G29,D29,IF(E29=G29,"",)))</f>
        <v/>
      </c>
      <c r="E49" s="7"/>
      <c r="F49" s="24" t="s">
        <v>6</v>
      </c>
      <c r="G49" s="7"/>
      <c r="I49" s="20"/>
      <c r="J49" s="20"/>
      <c r="M49" s="34"/>
      <c r="N49" s="34"/>
      <c r="Q49" s="38"/>
      <c r="R49" s="39"/>
      <c r="S49" s="34"/>
    </row>
    <row r="50" spans="1:19">
      <c r="E50" s="15"/>
      <c r="F50" s="15"/>
      <c r="G50" s="15"/>
      <c r="M50" s="34"/>
      <c r="N50" s="34"/>
      <c r="Q50" s="38"/>
      <c r="R50" s="39"/>
      <c r="S50" s="34"/>
    </row>
    <row r="51" spans="1:19">
      <c r="P51" s="29"/>
      <c r="Q51" s="29"/>
      <c r="R51" s="29"/>
      <c r="S51" s="29"/>
    </row>
    <row r="52" spans="1:19">
      <c r="P52" s="29"/>
      <c r="Q52" s="29"/>
      <c r="R52" s="29"/>
      <c r="S52" s="29"/>
    </row>
    <row r="53" spans="1:19">
      <c r="P53" s="29"/>
      <c r="Q53" s="29"/>
      <c r="R53" s="29"/>
      <c r="S53" s="29"/>
    </row>
    <row r="54" spans="1:19">
      <c r="P54" s="29"/>
      <c r="Q54" s="29"/>
      <c r="R54" s="29"/>
      <c r="S54" s="29"/>
    </row>
    <row r="55" spans="1:19">
      <c r="P55" s="29"/>
      <c r="Q55" s="29"/>
      <c r="R55" s="29"/>
      <c r="S55" s="29"/>
    </row>
    <row r="56" spans="1:19">
      <c r="P56" s="29"/>
      <c r="Q56" s="29"/>
      <c r="R56" s="29"/>
      <c r="S56" s="29"/>
    </row>
    <row r="57" spans="1:19">
      <c r="P57" s="29"/>
      <c r="Q57" s="29"/>
      <c r="R57" s="29"/>
      <c r="S57" s="29"/>
    </row>
    <row r="58" spans="1:19">
      <c r="P58" s="29"/>
      <c r="Q58" s="29"/>
      <c r="R58" s="29"/>
      <c r="S58" s="29"/>
    </row>
    <row r="59" spans="1:19">
      <c r="P59" s="29"/>
      <c r="Q59" s="29"/>
      <c r="R59" s="29"/>
      <c r="S59" s="29"/>
    </row>
    <row r="60" spans="1:19">
      <c r="P60" s="29"/>
      <c r="Q60" s="29"/>
      <c r="R60" s="29"/>
      <c r="S60" s="29"/>
    </row>
    <row r="61" spans="1:19">
      <c r="P61" s="29"/>
      <c r="Q61" s="29"/>
      <c r="R61" s="29"/>
      <c r="S61" s="29"/>
    </row>
    <row r="62" spans="1:19">
      <c r="P62" s="29"/>
      <c r="Q62" s="29"/>
      <c r="R62" s="29"/>
      <c r="S62" s="29"/>
    </row>
    <row r="63" spans="1:19">
      <c r="P63" s="29"/>
      <c r="Q63" s="29"/>
      <c r="R63" s="29"/>
      <c r="S63" s="29"/>
    </row>
    <row r="64" spans="1:19">
      <c r="P64" s="29"/>
      <c r="Q64" s="29"/>
      <c r="R64" s="29"/>
      <c r="S64" s="29"/>
    </row>
    <row r="65" spans="16:19">
      <c r="P65" s="29"/>
      <c r="Q65" s="29"/>
      <c r="R65" s="29"/>
      <c r="S65" s="29"/>
    </row>
    <row r="66" spans="16:19">
      <c r="P66" s="29"/>
      <c r="Q66" s="29"/>
      <c r="R66" s="29"/>
      <c r="S66" s="29"/>
    </row>
    <row r="67" spans="16:19">
      <c r="P67" s="29"/>
      <c r="Q67" s="29"/>
      <c r="R67" s="29"/>
      <c r="S67" s="29"/>
    </row>
    <row r="68" spans="16:19">
      <c r="P68" s="29"/>
      <c r="Q68" s="29"/>
      <c r="R68" s="29"/>
      <c r="S68" s="29"/>
    </row>
    <row r="69" spans="16:19">
      <c r="P69" s="29"/>
      <c r="Q69" s="29"/>
      <c r="R69" s="29"/>
      <c r="S69" s="29"/>
    </row>
    <row r="70" spans="16:19">
      <c r="P70" s="29"/>
      <c r="Q70" s="29"/>
      <c r="R70" s="29"/>
      <c r="S70" s="29"/>
    </row>
    <row r="71" spans="16:19">
      <c r="P71" s="29"/>
      <c r="Q71" s="29"/>
      <c r="R71" s="29"/>
      <c r="S71" s="29"/>
    </row>
    <row r="72" spans="16:19">
      <c r="P72" s="29"/>
      <c r="Q72" s="29"/>
      <c r="R72" s="29"/>
      <c r="S72" s="29"/>
    </row>
    <row r="73" spans="16:19">
      <c r="P73" s="29"/>
      <c r="Q73" s="29"/>
      <c r="R73" s="29"/>
      <c r="S73" s="29"/>
    </row>
    <row r="74" spans="16:19">
      <c r="P74" s="29"/>
      <c r="Q74" s="29"/>
      <c r="R74" s="29"/>
      <c r="S74" s="29"/>
    </row>
    <row r="75" spans="16:19">
      <c r="P75" s="29"/>
      <c r="Q75" s="29"/>
      <c r="R75" s="29"/>
      <c r="S75" s="29"/>
    </row>
    <row r="76" spans="16:19">
      <c r="P76" s="29"/>
      <c r="Q76" s="29"/>
      <c r="R76" s="29"/>
      <c r="S76" s="29"/>
    </row>
    <row r="77" spans="16:19">
      <c r="P77" s="29"/>
      <c r="Q77" s="29"/>
      <c r="R77" s="29"/>
      <c r="S77" s="29"/>
    </row>
    <row r="78" spans="16:19">
      <c r="P78" s="29"/>
      <c r="Q78" s="29"/>
      <c r="R78" s="29"/>
      <c r="S78" s="29"/>
    </row>
    <row r="79" spans="16:19">
      <c r="P79" s="29"/>
      <c r="Q79" s="29"/>
      <c r="R79" s="29"/>
      <c r="S79" s="29"/>
    </row>
    <row r="80" spans="16:19">
      <c r="P80" s="29"/>
      <c r="Q80" s="29"/>
      <c r="R80" s="29"/>
      <c r="S80" s="29"/>
    </row>
    <row r="81" spans="16:19">
      <c r="P81" s="29"/>
      <c r="Q81" s="29"/>
      <c r="R81" s="29"/>
      <c r="S81" s="29"/>
    </row>
    <row r="82" spans="16:19">
      <c r="P82" s="29"/>
      <c r="Q82" s="29"/>
      <c r="R82" s="29"/>
      <c r="S82" s="29"/>
    </row>
    <row r="83" spans="16:19">
      <c r="P83" s="29"/>
      <c r="Q83" s="29"/>
      <c r="R83" s="29"/>
      <c r="S83" s="29"/>
    </row>
    <row r="84" spans="16:19">
      <c r="P84" s="29"/>
      <c r="Q84" s="29"/>
      <c r="R84" s="29"/>
      <c r="S84" s="29"/>
    </row>
    <row r="85" spans="16:19">
      <c r="P85" s="29"/>
      <c r="Q85" s="29"/>
      <c r="R85" s="29"/>
      <c r="S85" s="29"/>
    </row>
    <row r="86" spans="16:19">
      <c r="P86" s="29"/>
      <c r="Q86" s="29"/>
      <c r="R86" s="29"/>
      <c r="S86" s="29"/>
    </row>
    <row r="87" spans="16:19">
      <c r="P87" s="29"/>
      <c r="Q87" s="29"/>
      <c r="R87" s="29"/>
      <c r="S87" s="29"/>
    </row>
    <row r="88" spans="16:19">
      <c r="P88" s="29"/>
      <c r="Q88" s="29"/>
      <c r="R88" s="29"/>
      <c r="S88" s="29"/>
    </row>
    <row r="89" spans="16:19">
      <c r="P89" s="29"/>
      <c r="Q89" s="29"/>
      <c r="R89" s="29"/>
      <c r="S89" s="29"/>
    </row>
    <row r="90" spans="16:19">
      <c r="P90" s="29"/>
      <c r="Q90" s="29"/>
      <c r="R90" s="29"/>
      <c r="S90" s="29"/>
    </row>
    <row r="91" spans="16:19">
      <c r="P91" s="29"/>
      <c r="Q91" s="29"/>
      <c r="R91" s="29"/>
      <c r="S91" s="29"/>
    </row>
    <row r="92" spans="16:19">
      <c r="P92" s="29"/>
      <c r="Q92" s="29"/>
      <c r="R92" s="29"/>
      <c r="S92" s="29"/>
    </row>
    <row r="93" spans="16:19">
      <c r="P93" s="29"/>
      <c r="Q93" s="29"/>
      <c r="R93" s="29"/>
      <c r="S93" s="29"/>
    </row>
  </sheetData>
  <mergeCells count="49">
    <mergeCell ref="Q43:R43"/>
    <mergeCell ref="Q44:R44"/>
    <mergeCell ref="Q45:R45"/>
    <mergeCell ref="Q46:R46"/>
    <mergeCell ref="Q47:R47"/>
    <mergeCell ref="Q48:R48"/>
    <mergeCell ref="Q49:R49"/>
    <mergeCell ref="Q50:R50"/>
    <mergeCell ref="Q37:R37"/>
    <mergeCell ref="Q32:R32"/>
    <mergeCell ref="Q33:R33"/>
    <mergeCell ref="Q34:R34"/>
    <mergeCell ref="Q35:R35"/>
    <mergeCell ref="Q36:R36"/>
    <mergeCell ref="Q27:R27"/>
    <mergeCell ref="Q28:R28"/>
    <mergeCell ref="Q29:R29"/>
    <mergeCell ref="Q30:R30"/>
    <mergeCell ref="Q31:R31"/>
    <mergeCell ref="Q22:R22"/>
    <mergeCell ref="Q23:R23"/>
    <mergeCell ref="Q24:R24"/>
    <mergeCell ref="Q25:R25"/>
    <mergeCell ref="Q26:R26"/>
    <mergeCell ref="Q17:R17"/>
    <mergeCell ref="Q18:R18"/>
    <mergeCell ref="Q19:R19"/>
    <mergeCell ref="Q20:R20"/>
    <mergeCell ref="Q21:R21"/>
    <mergeCell ref="A3:B3"/>
    <mergeCell ref="A1:I1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38:R38"/>
    <mergeCell ref="Q39:R39"/>
    <mergeCell ref="Q40:R40"/>
    <mergeCell ref="Q41:R41"/>
    <mergeCell ref="Q42:R4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</dc:creator>
  <cp:lastModifiedBy>Niklas</cp:lastModifiedBy>
  <dcterms:created xsi:type="dcterms:W3CDTF">2013-03-08T13:34:40Z</dcterms:created>
  <dcterms:modified xsi:type="dcterms:W3CDTF">2015-01-01T21:37:10Z</dcterms:modified>
</cp:coreProperties>
</file>