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P:\tauschordner\Gas-Wasser-Strom\"/>
    </mc:Choice>
  </mc:AlternateContent>
  <xr:revisionPtr revIDLastSave="0" documentId="13_ncr:1_{BF1484E9-AAF3-489C-8943-10AB920A99C6}" xr6:coauthVersionLast="47" xr6:coauthVersionMax="47" xr10:uidLastSave="{00000000-0000-0000-0000-000000000000}"/>
  <bookViews>
    <workbookView xWindow="-120" yWindow="-120" windowWidth="29040" windowHeight="15720" tabRatio="925" xr2:uid="{3D859220-E8AC-464A-8259-7E513D301728}"/>
  </bookViews>
  <sheets>
    <sheet name="PV-Anlage" sheetId="16" r:id="rId1"/>
  </sheets>
  <externalReferences>
    <externalReference r:id="rId2"/>
  </externalReferences>
  <definedNames>
    <definedName name="AblDatum">#REF!</definedName>
    <definedName name="AblJahr">#REF!</definedName>
    <definedName name="AktJahr">[1]Stammdaten!$B$1</definedName>
    <definedName name="GasBastiTag">#REF!</definedName>
    <definedName name="GasFabiTag">#REF!</definedName>
    <definedName name="PVTag">#REF!</definedName>
    <definedName name="StrombezugTag">#REF!</definedName>
    <definedName name="WasserTag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6" l="1"/>
  <c r="B14" i="16"/>
  <c r="D14" i="16" a="1"/>
  <c r="D14" i="16" s="1"/>
  <c r="B13" i="16"/>
  <c r="D13" i="16" a="1"/>
  <c r="D13" i="16" s="1"/>
  <c r="B12" i="16"/>
  <c r="D12" i="16" a="1"/>
  <c r="D12" i="16" s="1"/>
  <c r="B11" i="16"/>
  <c r="D11" i="16" a="1"/>
  <c r="D11" i="16" s="1"/>
  <c r="B10" i="16"/>
  <c r="D10" i="16" a="1"/>
  <c r="D10" i="16" s="1"/>
  <c r="D6" i="16" a="1"/>
  <c r="D6" i="16" s="1"/>
  <c r="D7" i="16" a="1"/>
  <c r="D7" i="16" s="1"/>
  <c r="D8" i="16" a="1"/>
  <c r="D8" i="16" s="1"/>
  <c r="D9" i="16" a="1"/>
  <c r="D9" i="16" s="1"/>
  <c r="B6" i="16"/>
  <c r="B7" i="16"/>
  <c r="B8" i="16"/>
  <c r="B9" i="16"/>
  <c r="B15" i="16" l="1"/>
  <c r="F2" i="16"/>
  <c r="F3" i="16" s="1"/>
  <c r="F4" i="16" s="1"/>
  <c r="F5" i="16" s="1"/>
  <c r="E6" i="16" l="1"/>
  <c r="E10" i="16"/>
  <c r="E11" i="16"/>
  <c r="E12" i="16"/>
  <c r="E7" i="16"/>
  <c r="E9" i="16"/>
  <c r="E14" i="16"/>
  <c r="E8" i="16"/>
  <c r="E13" i="16"/>
  <c r="F6" i="16" l="1"/>
  <c r="F7" i="16" s="1"/>
  <c r="F8" i="16" s="1"/>
  <c r="F9" i="16" s="1"/>
  <c r="F10" i="16" s="1"/>
  <c r="F11" i="16" s="1"/>
  <c r="F12" i="16" s="1"/>
  <c r="F13" i="16" s="1"/>
  <c r="F14" i="16" s="1"/>
  <c r="E15" i="16"/>
  <c r="M3" i="16" s="1"/>
  <c r="H2" i="16" l="1"/>
  <c r="I2" i="16" s="1"/>
  <c r="N3" i="16"/>
  <c r="O3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mediapc</author>
  </authors>
  <commentList>
    <comment ref="C2" authorId="0" shapeId="0" xr:uid="{73B247A4-FB09-44E7-BFB6-4D22ADADB573}">
      <text>
        <r>
          <rPr>
            <b/>
            <sz val="9"/>
            <color indexed="81"/>
            <rFont val="Segoe UI"/>
            <family val="2"/>
          </rPr>
          <t>mediapc:</t>
        </r>
        <r>
          <rPr>
            <sz val="9"/>
            <color indexed="81"/>
            <rFont val="Segoe UI"/>
            <family val="2"/>
          </rPr>
          <t xml:space="preserve">
2x 415 W (einfach) an Anker WR 800W unter Durchgang - Module Richtung Süden auf Asbestdach - kein Speicher</t>
        </r>
      </text>
    </comment>
    <comment ref="G2" authorId="0" shapeId="0" xr:uid="{16334FC9-C583-4AAA-B5F6-FA32E6B246B0}">
      <text>
        <r>
          <rPr>
            <b/>
            <sz val="9"/>
            <color indexed="81"/>
            <rFont val="Segoe UI"/>
            <family val="2"/>
          </rPr>
          <t>mediapc:</t>
        </r>
        <r>
          <rPr>
            <sz val="9"/>
            <color indexed="81"/>
            <rFont val="Segoe UI"/>
            <family val="2"/>
          </rPr>
          <t xml:space="preserve">
Kauf: 03.09.2023 = 823,56 € (Anlage 1)
Kauf: 09/2024 = 2686,05 € (Anlage 2 mit Z-Akku 1)
Kauf: 01/2025 = 488,00 € (Z-Akku 2)
Kauf: 02/2025 = 499,00 € (Z-Akku 3)
Kauf: 10/2025 = 138,00 € (Halterungen)
Kauf: 10/2025 = 14,72 € (2x Y-Kabel)
Kauf: 11/2025 = 886,58 € (Solarbank 3 Pro)
Kauf: 11/2025 = 9,68 € (Edelstahlgewindestangen)
Kauf: 11/2025 = 54,99 € (Smartmeter Maik)
Kauf: 11/2025 = 47,13 € (Umschalter Garage)
Kauf: 11/2025 = 17,99 € (Kabel Garage)
Verkauf 05/26 = -350 € (Solarbank 2 Pro)</t>
        </r>
      </text>
    </comment>
    <comment ref="C3" authorId="0" shapeId="0" xr:uid="{3928C6D7-6F45-47E5-A262-E9D9241C14E6}">
      <text>
        <r>
          <rPr>
            <b/>
            <sz val="9"/>
            <color indexed="81"/>
            <rFont val="Segoe UI"/>
            <family val="2"/>
          </rPr>
          <t>mediapc:</t>
        </r>
        <r>
          <rPr>
            <sz val="9"/>
            <color indexed="81"/>
            <rFont val="Segoe UI"/>
            <family val="2"/>
          </rPr>
          <t xml:space="preserve">
4x 445 W Bifazial an Anker Solarbank 2 Pro inkl. 1 Zusatzakku in Garage Fabi
Zusatzakku 2: 24.01.2025
Zusatzakku 3: 25.02.2025
</t>
        </r>
        <r>
          <rPr>
            <b/>
            <sz val="9"/>
            <color indexed="81"/>
            <rFont val="Segoe UI"/>
            <family val="2"/>
          </rPr>
          <t>Module:</t>
        </r>
        <r>
          <rPr>
            <sz val="9"/>
            <color indexed="81"/>
            <rFont val="Segoe UI"/>
            <family val="2"/>
          </rPr>
          <t xml:space="preserve">
2x Süden Garagenwand
2x Osten Flachdach Garage Regina</t>
        </r>
      </text>
    </comment>
    <comment ref="C4" authorId="0" shapeId="0" xr:uid="{A17F262A-83CE-4D8D-8BCD-561CCE348915}">
      <text>
        <r>
          <rPr>
            <b/>
            <sz val="9"/>
            <color indexed="81"/>
            <rFont val="Segoe UI"/>
            <family val="2"/>
          </rPr>
          <t>mediapc:</t>
        </r>
        <r>
          <rPr>
            <sz val="9"/>
            <color indexed="81"/>
            <rFont val="Segoe UI"/>
            <family val="2"/>
          </rPr>
          <t xml:space="preserve">
Anschluss Solarbank 3 Pro - Gesamtakku: 7,4 kWh
</t>
        </r>
        <r>
          <rPr>
            <b/>
            <sz val="9"/>
            <color indexed="81"/>
            <rFont val="Segoe UI"/>
            <family val="2"/>
          </rPr>
          <t>Module:</t>
        </r>
        <r>
          <rPr>
            <sz val="9"/>
            <color indexed="81"/>
            <rFont val="Segoe UI"/>
            <family val="2"/>
          </rPr>
          <t xml:space="preserve">
2x 445W bifazial Osten (einzeln)
2x 415W Süden (parallel) links
2x 445W bifazial Süden (parallel) rechts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<sst xmlns="http://schemas.openxmlformats.org/spreadsheetml/2006/main" count="15" uniqueCount="15">
  <si>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Jahr</t>
  </si>
  <si>
    <t>kWh</t>
  </si>
  <si>
    <t>Preis</t>
  </si>
  <si>
    <t>Aufbau</t>
  </si>
  <si>
    <t>Gewinn</t>
  </si>
  <si>
    <t>Amort.</t>
  </si>
  <si>
    <t>G-Preis</t>
  </si>
  <si>
    <t>G-Gewinn</t>
  </si>
  <si>
    <t>A-Zeit</t>
  </si>
  <si>
    <t>Info</t>
  </si>
  <si>
    <t>Ergebnis</t>
  </si>
  <si>
    <t>Tage seit Aufbau</t>
  </si>
  <si>
    <t>Tage Amortisation</t>
  </si>
  <si>
    <t>Zieldatum</t>
  </si>
  <si>
    <t>Gewinn pro 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</si>
</sst>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\ &quot;€&quot;"/>
    <numFmt numFmtId="165" formatCode="#,##0.0000\ &quot;€&quot;"/>
    <numFmt numFmtId="166" formatCode="_(&quot;€&quot;* #,##0.00_);_(&quot;€&quot;* \(#,##0.00\);_(&quot;€&quot;* &quot;-&quot;??_);_(@_)"/>
  </numFmts>
  <fonts count="9" x14ac:knownFonts="1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4" fillId="0" borderId="0"/>
    <xf numFmtId="0" fontId="5" fillId="0" borderId="0"/>
    <xf numFmtId="0" fontId="6" fillId="0" borderId="0" applyNumberFormat="0" applyFill="0" applyBorder="0" applyAlignment="0" applyProtection="0"/>
    <xf numFmtId="166" fontId="4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1" fontId="0" fillId="0" borderId="0" xfId="0" applyNumberFormat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1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0" fillId="0" borderId="0" xfId="0" applyNumberFormat="1"/>
    <xf numFmtId="165" fontId="0" fillId="0" borderId="0" xfId="0" applyNumberFormat="1" applyAlignment="1">
      <alignment vertical="center"/>
    </xf>
    <xf numFmtId="165" fontId="0" fillId="0" borderId="0" xfId="0" applyNumberFormat="1"/>
    <xf numFmtId="0" fontId="0" fillId="0" borderId="0" xfId="0" applyAlignment="1" applyProtection="1">
      <alignment horizontal="center" vertical="center"/>
      <protection locked="0"/>
    </xf>
    <xf numFmtId="43" fontId="0" fillId="0" borderId="0" xfId="6" applyFont="1" applyAlignment="1">
      <alignment vertical="center"/>
    </xf>
    <xf numFmtId="43" fontId="0" fillId="0" borderId="0" xfId="6" applyFont="1"/>
    <xf numFmtId="43" fontId="0" fillId="0" borderId="0" xfId="0" applyNumberFormat="1"/>
    <xf numFmtId="14" fontId="0" fillId="0" borderId="0" xfId="0" applyNumberFormat="1"/>
    <xf numFmtId="1" fontId="0" fillId="0" borderId="0" xfId="0" applyNumberFormat="1"/>
    <xf numFmtId="2" fontId="0" fillId="0" borderId="0" xfId="0" applyNumberFormat="1"/>
  </cellXfs>
  <cellStyles count="7">
    <cellStyle name="Komma" xfId="6" builtinId="3"/>
    <cellStyle name="Link 2" xfId="3" xr:uid="{5216CD9C-AE4A-4C16-8D14-F86534409E89}"/>
    <cellStyle name="Standard" xfId="0" builtinId="0"/>
    <cellStyle name="Standard 2" xfId="1" xr:uid="{EF6D1350-1A1C-4D51-9482-103AA1D32EF5}"/>
    <cellStyle name="Standard 2 2" xfId="5" xr:uid="{C07D2FF7-FDD7-4B18-99CB-D781D89C1447}"/>
    <cellStyle name="Standard 3" xfId="2" xr:uid="{3D620C4F-1835-4698-AAE3-3700DF05ECAB}"/>
    <cellStyle name="Währung 2" xfId="4" xr:uid="{9381B367-6AE1-45C0-8F84-4C08B235ABA0}"/>
  </cellStyles>
  <dxfs count="19">
    <dxf>
      <protection locked="0" hidden="0"/>
    </dxf>
    <dxf>
      <protection locked="0" hidden="0"/>
    </dxf>
    <dxf>
      <protection locked="1" hidden="0"/>
    </dxf>
    <dxf>
      <protection locked="1" hidden="0"/>
    </dxf>
    <dxf>
      <protection locked="0" hidden="0"/>
    </dxf>
    <dxf>
      <protection locked="0" hidden="0"/>
    </dxf>
    <dxf>
      <protection locked="1" hidden="0"/>
    </dxf>
    <dxf>
      <numFmt numFmtId="164" formatCode="#,##0.00\ &quot;€&quot;"/>
    </dxf>
    <dxf>
      <numFmt numFmtId="164" formatCode="#,##0.00\ &quot;€&quot;"/>
      <protection locked="1" hidden="0"/>
    </dxf>
    <dxf>
      <numFmt numFmtId="165" formatCode="#,##0.0000\ &quot;€&quot;"/>
      <protection locked="1" hidden="0"/>
    </dxf>
    <dxf>
      <protection locked="0" hidden="0"/>
    </dxf>
    <dxf>
      <numFmt numFmtId="19" formatCode="dd/mm/yyyy"/>
      <protection locked="0" hidden="0"/>
    </dxf>
    <dxf>
      <numFmt numFmtId="35" formatCode="_-* #,##0.00_-;\-* #,##0.00_-;_-* &quot;-&quot;??_-;_-@_-"/>
    </dxf>
    <dxf>
      <protection locked="1" hidden="0"/>
    </dxf>
    <dxf>
      <protection locked="0" hidden="0"/>
    </dxf>
    <dxf>
      <numFmt numFmtId="1" formatCode="0"/>
      <alignment horizont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FCD5B4"/>
      <color rgb="FF76933C"/>
      <color rgb="FFC4BD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Ertrag PV-Anlage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accent6">
                  <a:lumMod val="60000"/>
                  <a:lumOff val="40000"/>
                </a:schemeClr>
              </a:solidFill>
            </a:ln>
            <a:effectLst/>
          </c:spPr>
          <c:invertIfNegative val="0"/>
          <c:cat>
            <c:numRef>
              <c:f>'PV-Anlage'!$A$2:$A$14</c:f>
              <c:numCache>
                <c:formatCode>0</c:formatCode>
                <c:ptCount val="13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  <c:pt idx="12">
                  <c:v>2035</c:v>
                </c:pt>
              </c:numCache>
            </c:numRef>
          </c:cat>
          <c:val>
            <c:numRef>
              <c:f>'PV-Anlage'!$B$2:$B$14</c:f>
              <c:numCache>
                <c:formatCode>_(* #,##0.00_);_(* \(#,##0.00\);_(* "-"??_);_(@_)</c:formatCode>
                <c:ptCount val="13"/>
                <c:pt idx="0">
                  <c:v>154.19999999999999</c:v>
                </c:pt>
                <c:pt idx="1">
                  <c:v>881.60000000000025</c:v>
                </c:pt>
                <c:pt idx="2">
                  <c:v>1773.3199999999997</c:v>
                </c:pt>
                <c:pt idx="3">
                  <c:v>2024.4700000000003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F7-41B2-B569-FC2F77FAE9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60102960"/>
        <c:axId val="2060094800"/>
      </c:barChart>
      <c:catAx>
        <c:axId val="2060102960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60094800"/>
        <c:crosses val="autoZero"/>
        <c:auto val="1"/>
        <c:lblAlgn val="ctr"/>
        <c:lblOffset val="100"/>
        <c:noMultiLvlLbl val="0"/>
      </c:catAx>
      <c:valAx>
        <c:axId val="2060094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60102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9</xdr:col>
      <xdr:colOff>761999</xdr:colOff>
      <xdr:row>29</xdr:row>
      <xdr:rowOff>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5E12B32E-D46C-7007-406B-2E70C880B3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U:\Dokumente\Arbeit\Arbeitszeit\AZ2026.xlsx" TargetMode="External"/><Relationship Id="rId1" Type="http://schemas.openxmlformats.org/officeDocument/2006/relationships/externalLinkPath" Target="file:///U:\Dokumente\Arbeit\Arbeitszeit\AZ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en"/>
      <sheetName val="Stammdaten"/>
      <sheetName val="Feiertage-Urlaub"/>
    </sheetNames>
    <sheetDataSet>
      <sheetData sheetId="0"/>
      <sheetData sheetId="1">
        <row r="1">
          <cell r="B1">
            <v>44561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6CD417C-B825-41B6-B6EC-DFFA2DB81BE6}" name="ÜbersichtJahrePVAnlage" displayName="ÜbersichtJahrePVAnlage" ref="A1:J15" totalsRowCount="1" headerRowDxfId="18" dataDxfId="17" totalsRowDxfId="16">
  <autoFilter ref="A1:J14" xr:uid="{36CD417C-B825-41B6-B6EC-DFFA2DB81BE6}"/>
  <tableColumns count="10">
    <tableColumn id="1" xr3:uid="{328165EB-9561-48D8-8630-91F777BA8C11}" name="Jahr" totalsRowLabel="Ergebnis" dataDxfId="15" totalsRowDxfId="14"/>
    <tableColumn id="2" xr3:uid="{E357C01D-7887-469B-9EE7-8238752EA4BE}" name="kWh" totalsRowFunction="sum" dataDxfId="13" totalsRowDxfId="12" dataCellStyle="Komma">
      <calculatedColumnFormula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calculatedColumnFormula>
    </tableColumn>
    <tableColumn id="3" xr3:uid="{A7387774-E6B1-41E5-B9C5-B510D0F6CCA0}" name="Aufbau" dataDxfId="11" totalsRowDxfId="10"/>
    <tableColumn id="4" xr3:uid="{D0AB1B42-B28A-4DA8-9B1C-86F5BE6E24CA}" name="Preis" dataDxfId="9">
      <calculatedColumnFormula array="1">IF(YEAR(TODAY())&gt;ÜbersichtJahrePVAnlage[[#This Row],[Jahr]],INDEX(#REF!,ÜbersichtJahrePVAnlage[[#This Row],[Jahr]]-2015,4),
IF(YEAR(TODAY())&lt;ÜbersichtJahrePVAnlage[[#This Row],[Jahr]],"",INDEX(#REF!,ÜbersichtJahrePVAnlage[[#This Row],[Jahr]]-2015,4)))</calculatedColumnFormula>
    </tableColumn>
    <tableColumn id="5" xr3:uid="{900D7EE8-D10D-49F5-B335-470B4D30C4AC}" name="Gewinn" totalsRowFunction="sum" dataDxfId="8" totalsRowDxfId="7">
      <calculatedColumnFormula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calculatedColumnFormula>
    </tableColumn>
    <tableColumn id="6" xr3:uid="{4BCAC883-B212-4333-99AD-A5848D3873ED}" name="Amort." dataDxfId="6"/>
    <tableColumn id="7" xr3:uid="{08A9EB80-7527-4E12-9E8A-0A26250C0C20}" name="G-Preis" dataDxfId="5" totalsRowDxfId="4"/>
    <tableColumn id="8" xr3:uid="{CBC20BCC-15B0-4486-86BB-CC8690703A6C}" name="G-Gewinn" dataDxfId="3"/>
    <tableColumn id="9" xr3:uid="{C3645BDD-F41F-4B6D-9904-AF980C0F75EE}" name="A-Zeit" dataDxfId="2"/>
    <tableColumn id="10" xr3:uid="{AEE4941E-5220-4CC8-8B93-19D8520C5C21}" name="Info" dataDxfId="1" totalsRow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D86A-53AC-4512-8EBB-E73F9C1AD198}">
  <sheetPr>
    <tabColor theme="5" tint="0.39997558519241921"/>
  </sheetPr>
  <dimension ref="A1:O15"/>
  <sheetViews>
    <sheetView tabSelected="1" workbookViewId="0">
      <pane xSplit="10" topLeftCell="K1" activePane="topRight" state="frozen"/>
      <selection pane="topRight" activeCell="B14" sqref="B14"/>
    </sheetView>
  </sheetViews>
  <sheetFormatPr baseColWidth="10" defaultColWidth="10.7109375" defaultRowHeight="15" x14ac:dyDescent="0.25"/>
  <cols>
    <col min="1" max="1" width="9.140625" style="6" bestFit="1" customWidth="1"/>
    <col min="2" max="2" width="9.5703125" bestFit="1" customWidth="1"/>
    <col min="3" max="3" width="11.85546875" style="6" bestFit="1" customWidth="1"/>
    <col min="4" max="4" width="10.140625" bestFit="1" customWidth="1"/>
    <col min="5" max="5" width="12.42578125" bestFit="1" customWidth="1"/>
    <col min="6" max="6" width="11.5703125" bestFit="1" customWidth="1"/>
    <col min="7" max="7" width="12.28515625" style="6" bestFit="1" customWidth="1"/>
    <col min="8" max="8" width="14.5703125" bestFit="1" customWidth="1"/>
    <col min="9" max="9" width="10.85546875" bestFit="1" customWidth="1"/>
    <col min="10" max="10" width="9.140625" style="6" bestFit="1" customWidth="1"/>
    <col min="12" max="12" width="15.42578125" bestFit="1" customWidth="1"/>
    <col min="13" max="13" width="14.5703125" bestFit="1" customWidth="1"/>
    <col min="14" max="14" width="17.140625" bestFit="1" customWidth="1"/>
  </cols>
  <sheetData>
    <row r="1" spans="1:15" s="1" customFormat="1" x14ac:dyDescent="0.25">
      <c r="A1" s="16" t="s">
        <v>0</v>
      </c>
      <c r="B1" s="7" t="s">
        <v>1</v>
      </c>
      <c r="C1" s="16" t="s">
        <v>3</v>
      </c>
      <c r="D1" s="7" t="s">
        <v>2</v>
      </c>
      <c r="E1" s="7" t="s">
        <v>4</v>
      </c>
      <c r="F1" s="7" t="s">
        <v>5</v>
      </c>
      <c r="G1" s="16" t="s">
        <v>6</v>
      </c>
      <c r="H1" s="7" t="s">
        <v>7</v>
      </c>
      <c r="I1" s="7" t="s">
        <v>8</v>
      </c>
      <c r="J1" s="16" t="s">
        <v>9</v>
      </c>
    </row>
    <row r="2" spans="1:15" x14ac:dyDescent="0.25">
      <c r="A2" s="8">
        <v>2023</v>
      </c>
      <c r="B2" s="17">
        <v>154.19999999999999</v>
      </c>
      <c r="C2" s="3">
        <v>45172</v>
      </c>
      <c r="D2" s="14">
        <v>0.44669999999999999</v>
      </c>
      <c r="E2" s="12">
        <v>68.881139999999988</v>
      </c>
      <c r="F2" s="12">
        <f>ÜbersichtJahrePVAnlage[[#This Row],[G-Preis]]-ÜbersichtJahrePVAnlage[[#This Row],[Gewinn]]</f>
        <v>5246.8188599999994</v>
      </c>
      <c r="G2" s="4">
        <v>5315.7</v>
      </c>
      <c r="H2" s="11">
        <f ca="1">ÜbersichtJahrePVAnlage[[#Totals],[Gewinn]]</f>
        <v>1184.1358640000001</v>
      </c>
      <c r="I2" s="10">
        <f ca="1">C2+ROUND(ÜbersichtJahrePVAnlage[[#This Row],[G-Preis]]/ÜbersichtJahrePVAnlage[[#This Row],[G-Gewinn]]*365,0)</f>
        <v>46811</v>
      </c>
      <c r="J2" s="2"/>
      <c r="L2" t="s">
        <v>11</v>
      </c>
      <c r="M2" t="s">
        <v>14</v>
      </c>
      <c r="N2" t="s">
        <v>12</v>
      </c>
      <c r="O2" t="s">
        <v>13</v>
      </c>
    </row>
    <row r="3" spans="1:15" x14ac:dyDescent="0.25">
      <c r="A3" s="9">
        <v>2024</v>
      </c>
      <c r="B3" s="18">
        <v>881.60000000000025</v>
      </c>
      <c r="C3" s="5">
        <v>45589</v>
      </c>
      <c r="D3" s="14">
        <v>0.26819999999999999</v>
      </c>
      <c r="E3" s="13">
        <v>236.44512000000006</v>
      </c>
      <c r="F3" s="13">
        <f>IFERROR(F2-ÜbersichtJahrePVAnlage[[#This Row],[Gewinn]],"")</f>
        <v>5010.3737399999991</v>
      </c>
      <c r="L3" s="21">
        <f ca="1">TODAY()-C2</f>
        <v>1118</v>
      </c>
      <c r="M3" s="13">
        <f ca="1">ÜbersichtJahrePVAnlage[[#Totals],[Gewinn]]/L3</f>
        <v>1.0591555134168158</v>
      </c>
      <c r="N3" s="21">
        <f ca="1">G2/M3</f>
        <v>5018.8097334749755</v>
      </c>
      <c r="O3" s="20">
        <f ca="1">C2+N3</f>
        <v>50190.809733474976</v>
      </c>
    </row>
    <row r="4" spans="1:15" x14ac:dyDescent="0.25">
      <c r="A4" s="9">
        <v>2025</v>
      </c>
      <c r="B4" s="18">
        <v>1773.3199999999997</v>
      </c>
      <c r="C4" s="5">
        <v>45974</v>
      </c>
      <c r="D4" s="14">
        <v>0.24929999999999999</v>
      </c>
      <c r="E4" s="13">
        <v>439.5483089999999</v>
      </c>
      <c r="F4" s="13">
        <f>IFERROR(F3-ÜbersichtJahrePVAnlage[[#This Row],[Gewinn]],"")</f>
        <v>4570.8254309999993</v>
      </c>
      <c r="L4" s="22"/>
    </row>
    <row r="5" spans="1:15" x14ac:dyDescent="0.25">
      <c r="A5" s="9">
        <v>2026</v>
      </c>
      <c r="B5" s="18">
        <v>2024.4700000000003</v>
      </c>
      <c r="C5" s="5"/>
      <c r="D5" s="14">
        <v>0.25850000000000001</v>
      </c>
      <c r="E5" s="13">
        <v>439.26129500000008</v>
      </c>
      <c r="F5" s="13">
        <f>IFERROR(F4-ÜbersichtJahrePVAnlage[[#This Row],[Gewinn]],"")</f>
        <v>4131.5641359999991</v>
      </c>
    </row>
    <row r="6" spans="1:15" x14ac:dyDescent="0.25">
      <c r="A6" s="9">
        <v>2027</v>
      </c>
      <c r="B6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6" s="5"/>
      <c r="D6" s="14" t="str" cm="1">
        <f t="array" aca="1" ref="D6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6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6" s="13" t="str">
        <f ca="1">IFERROR(F5-ÜbersichtJahrePVAnlage[[#This Row],[Gewinn]],"")</f>
        <v/>
      </c>
    </row>
    <row r="7" spans="1:15" x14ac:dyDescent="0.25">
      <c r="A7" s="9">
        <v>2028</v>
      </c>
      <c r="B7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7" s="5"/>
      <c r="D7" s="15" t="str" cm="1">
        <f t="array" aca="1" ref="D7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7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7" s="13" t="str">
        <f ca="1">IFERROR(F6-ÜbersichtJahrePVAnlage[[#This Row],[Gewinn]],"")</f>
        <v/>
      </c>
    </row>
    <row r="8" spans="1:15" x14ac:dyDescent="0.25">
      <c r="A8" s="9">
        <v>2029</v>
      </c>
      <c r="B8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8" s="5"/>
      <c r="D8" s="15" t="str" cm="1">
        <f t="array" aca="1" ref="D8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8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8" s="13" t="str">
        <f ca="1">IFERROR(F7-ÜbersichtJahrePVAnlage[[#This Row],[Gewinn]],"")</f>
        <v/>
      </c>
    </row>
    <row r="9" spans="1:15" x14ac:dyDescent="0.25">
      <c r="A9" s="9">
        <v>2030</v>
      </c>
      <c r="B9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9" s="5"/>
      <c r="D9" s="15" t="str" cm="1">
        <f t="array" aca="1" ref="D9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9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9" s="13" t="str">
        <f ca="1">IFERROR(F8-ÜbersichtJahrePVAnlage[[#This Row],[Gewinn]],"")</f>
        <v/>
      </c>
    </row>
    <row r="10" spans="1:15" x14ac:dyDescent="0.25">
      <c r="A10" s="9">
        <v>2031</v>
      </c>
      <c r="B10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10" s="5"/>
      <c r="D10" s="15" t="str" cm="1">
        <f t="array" aca="1" ref="D10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10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10" s="13" t="str">
        <f ca="1">IFERROR(F9-ÜbersichtJahrePVAnlage[[#This Row],[Gewinn]],"")</f>
        <v/>
      </c>
    </row>
    <row r="11" spans="1:15" x14ac:dyDescent="0.25">
      <c r="A11" s="9">
        <v>2032</v>
      </c>
      <c r="B11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11" s="5"/>
      <c r="D11" s="15" t="str" cm="1">
        <f t="array" aca="1" ref="D11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11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11" s="13" t="str">
        <f ca="1">IFERROR(F10-ÜbersichtJahrePVAnlage[[#This Row],[Gewinn]],"")</f>
        <v/>
      </c>
    </row>
    <row r="12" spans="1:15" x14ac:dyDescent="0.25">
      <c r="A12" s="9">
        <v>2033</v>
      </c>
      <c r="B12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12" s="5"/>
      <c r="D12" s="15" t="str" cm="1">
        <f t="array" aca="1" ref="D12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12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12" s="13" t="str">
        <f ca="1">IFERROR(F11-ÜbersichtJahrePVAnlage[[#This Row],[Gewinn]],"")</f>
        <v/>
      </c>
    </row>
    <row r="13" spans="1:15" x14ac:dyDescent="0.25">
      <c r="A13" s="9">
        <v>2034</v>
      </c>
      <c r="B13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13" s="5"/>
      <c r="D13" s="15" t="str" cm="1">
        <f t="array" aca="1" ref="D13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13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13" s="13" t="str">
        <f ca="1">IFERROR(F12-ÜbersichtJahrePVAnlage[[#This Row],[Gewinn]],"")</f>
        <v/>
      </c>
    </row>
    <row r="14" spans="1:15" x14ac:dyDescent="0.25">
      <c r="A14" s="9">
        <v>2035</v>
      </c>
      <c r="B14" s="18" t="str">
        <f ca="1">IF(YEAR(TODAY())&gt;ÜbersichtJahrePVAnlage[[#This Row],[Jahr]],_xlfn.LET(_xlpm.aktjahr,ÜbersichtJahrePVAnlage[[#This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Row],[Jahr]],_xlpm.startdatum,DATE(_xlpm.aktjahr,1,1),_xlpm.enddatum,DATE(_xlpm.aktjahr,12,31),_xlpm.vgbeginn,MATCH(_xlpm.startdatum,#REF!,0),_xlpm.vgende,MATCH(_xlpm.enddatum,#REF!,0),SUM(INDEX(#REF!,_xlpm.vgbeginn):INDEX(#REF!,_xlpm.vgende))),
IF(YEAR(TODAY())&lt;ÜbersichtJahrePVAnlage[[#This Row],[Jahr]],"",_xlfn.LET(_xlpm.aktjahr,ÜbersichtJahrePVAnlage[[#This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Row],[Jahr]],_xlpm.startdatum,DATE(_xlpm.aktjahr,1,1),_xlpm.enddatum,DATE(_xlpm.aktjahr,12,31),_xlpm.vgbeginn,MATCH(_xlpm.startdatum,#REF!,0),_xlpm.vgende,MATCH(_xlpm.enddatum,#REF!,0),SUM(INDEX(#REF!,_xlpm.vgbeginn):INDEX(#REF!,_xlpm.vgende)))))</f>
        <v/>
      </c>
      <c r="C14" s="5"/>
      <c r="D14" s="15" t="str" cm="1">
        <f t="array" aca="1" ref="D14" ca="1">IF(YEAR(TODAY())&gt;ÜbersichtJahrePVAnlage[[#This Row],[Jahr]],INDEX(#REF!,ÜbersichtJahrePVAnlage[[#This Row],[Jahr]]-2015,4),
IF(YEAR(TODAY())&lt;ÜbersichtJahrePVAnlage[[#This Row],[Jahr]],"",INDEX(#REF!,ÜbersichtJahrePVAnlage[[#This Row],[Jahr]]-2015,4)))</f>
        <v/>
      </c>
      <c r="E14" s="13" t="str">
        <f ca="1">IFERROR((_xlfn.LET(_xlpm.aktjahr,ÜbersichtJahrePVAnlage[[#This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-_xlfn.LET(_xlpm.aktjahr,ÜbersichtJahrePVAnlage[[#This Row],[Jahr]],_xlpm.startdatum,DATE(_xlpm.aktjahr,1,1),_xlpm.enddatum,DATE(_xlpm.aktjahr,12,31),_xlpm.vgbeginn,MATCH(_xlpm.startdatum,#REF!,0),_xlpm.vgende,MATCH(_xlpm.enddatum,#REF!,0),SUM(INDEX(#REF!,_xlpm.vgbeginn):INDEX(#REF!,_xlpm.vgende))))*ÜbersichtJahrePVAnlage[[#This Row],[Preis]],"")</f>
        <v/>
      </c>
      <c r="F14" s="13" t="str">
        <f ca="1">IFERROR(F13-ÜbersichtJahrePVAnlage[[#This Row],[Gewinn]],"")</f>
        <v/>
      </c>
    </row>
    <row r="15" spans="1:15" x14ac:dyDescent="0.25">
      <c r="A15" s="6" t="s">
        <v>10</v>
      </c>
      <c r="B15" s="19">
        <f ca="1">SUBTOTAL(109,ÜbersichtJahrePVAnlage[kWh])</f>
        <v>4833.59</v>
      </c>
      <c r="E15" s="13">
        <f ca="1">SUBTOTAL(109,ÜbersichtJahrePVAnlage[Gewinn])</f>
        <v>1184.1358640000001</v>
      </c>
    </row>
  </sheetData>
  <sheetProtection formatCells="0" formatColumns="0"/>
  <pageMargins left="0.7" right="0.7" top="0.78740157499999996" bottom="0.78740157499999996" header="0.3" footer="0.3"/>
  <drawing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PV-Anlage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Meyer</dc:creator>
  <cp:lastModifiedBy>mediapc Home</cp:lastModifiedBy>
  <dcterms:created xsi:type="dcterms:W3CDTF">2026-01-09T04:10:52Z</dcterms:created>
  <dcterms:modified xsi:type="dcterms:W3CDTF">2026-09-25T03:19:32Z</dcterms:modified>
</cp:coreProperties>
</file>