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oca\Documents\"/>
    </mc:Choice>
  </mc:AlternateContent>
  <bookViews>
    <workbookView xWindow="0" yWindow="0" windowWidth="28800" windowHeight="11610" activeTab="2"/>
  </bookViews>
  <sheets>
    <sheet name="Tabelle1" sheetId="1" r:id="rId1"/>
    <sheet name="Tabelle2" sheetId="2" r:id="rId2"/>
    <sheet name="Tabelle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F4" i="2" l="1"/>
  <c r="F5" i="2"/>
  <c r="F6" i="2"/>
  <c r="F7" i="2"/>
  <c r="K7" i="2" s="1"/>
  <c r="F8" i="2"/>
  <c r="F9" i="2"/>
  <c r="K9" i="2" s="1"/>
  <c r="F10" i="2"/>
  <c r="K10" i="2" s="1"/>
  <c r="F3" i="2"/>
  <c r="K3" i="2"/>
  <c r="K4" i="2"/>
  <c r="K5" i="2"/>
  <c r="K6" i="2"/>
  <c r="K8" i="2"/>
  <c r="K11" i="2"/>
  <c r="K12" i="2"/>
  <c r="K2" i="2"/>
  <c r="D7" i="2"/>
  <c r="D8" i="2"/>
  <c r="D9" i="2"/>
  <c r="H9" i="2" s="1"/>
  <c r="C3" i="2"/>
  <c r="D3" i="2" s="1"/>
  <c r="C4" i="2"/>
  <c r="D4" i="2" s="1"/>
  <c r="C5" i="2"/>
  <c r="D5" i="2" s="1"/>
  <c r="C6" i="2"/>
  <c r="D6" i="2" s="1"/>
  <c r="C7" i="2"/>
  <c r="C8" i="2"/>
  <c r="C9" i="2"/>
  <c r="C10" i="2"/>
  <c r="D10" i="2" s="1"/>
  <c r="C11" i="2"/>
  <c r="D11" i="2" s="1"/>
  <c r="C12" i="2"/>
  <c r="D12" i="2" s="1"/>
  <c r="C2" i="2"/>
  <c r="D2" i="2" s="1"/>
  <c r="Y12" i="1"/>
  <c r="Y11" i="1"/>
  <c r="Y10" i="1"/>
  <c r="Y9" i="1"/>
  <c r="Y8" i="1"/>
  <c r="Y7" i="1"/>
  <c r="Y6" i="1"/>
  <c r="Y5" i="1"/>
  <c r="Y4" i="1"/>
  <c r="Y3" i="1"/>
  <c r="Y2" i="1"/>
  <c r="H2" i="1"/>
  <c r="H3" i="1"/>
  <c r="H4" i="1"/>
  <c r="H5" i="1"/>
  <c r="H6" i="1"/>
  <c r="H7" i="1"/>
  <c r="H8" i="1"/>
  <c r="H9" i="1"/>
  <c r="H10" i="1"/>
  <c r="H11" i="1"/>
  <c r="H12" i="1"/>
  <c r="J2" i="1"/>
  <c r="J3" i="1"/>
  <c r="J4" i="1"/>
  <c r="J5" i="1"/>
  <c r="J6" i="1"/>
  <c r="J7" i="1"/>
  <c r="J8" i="1"/>
  <c r="J9" i="1"/>
  <c r="J10" i="1"/>
  <c r="J11" i="1"/>
  <c r="J12" i="1"/>
  <c r="X12" i="1"/>
  <c r="X11" i="1"/>
  <c r="X10" i="1"/>
  <c r="X9" i="1"/>
  <c r="X8" i="1"/>
  <c r="X7" i="1"/>
  <c r="X6" i="1"/>
  <c r="X5" i="1"/>
  <c r="X4" i="1"/>
  <c r="X3" i="1"/>
  <c r="X2" i="1"/>
  <c r="F2" i="1"/>
  <c r="F3" i="1"/>
  <c r="F4" i="1"/>
  <c r="F5" i="1"/>
  <c r="F6" i="1"/>
  <c r="F7" i="1"/>
  <c r="F8" i="1"/>
  <c r="F9" i="1"/>
  <c r="F10" i="1"/>
  <c r="F11" i="1"/>
  <c r="F12" i="1"/>
  <c r="W3" i="1"/>
  <c r="D3" i="1" s="1"/>
  <c r="W6" i="1"/>
  <c r="V12" i="1"/>
  <c r="V11" i="1"/>
  <c r="V10" i="1"/>
  <c r="V9" i="1"/>
  <c r="V8" i="1"/>
  <c r="V7" i="1"/>
  <c r="V6" i="1"/>
  <c r="V5" i="1"/>
  <c r="W5" i="1" s="1"/>
  <c r="V4" i="1"/>
  <c r="V3" i="1"/>
  <c r="V2" i="1"/>
  <c r="C2" i="1"/>
  <c r="C3" i="1"/>
  <c r="C4" i="1"/>
  <c r="C5" i="1"/>
  <c r="C6" i="1"/>
  <c r="C7" i="1"/>
  <c r="C8" i="1"/>
  <c r="C9" i="1"/>
  <c r="C10" i="1"/>
  <c r="C11" i="1"/>
  <c r="C12" i="1"/>
  <c r="H6" i="2" l="1"/>
  <c r="L6" i="2"/>
  <c r="H5" i="2"/>
  <c r="L5" i="2"/>
  <c r="L3" i="2"/>
  <c r="H3" i="2"/>
  <c r="L9" i="2"/>
  <c r="W10" i="1"/>
  <c r="W7" i="1"/>
  <c r="D7" i="1" s="1"/>
  <c r="W11" i="1"/>
  <c r="D11" i="1" s="1"/>
  <c r="W12" i="1"/>
  <c r="W2" i="1"/>
  <c r="W4" i="1"/>
  <c r="W9" i="1"/>
  <c r="D5" i="1"/>
  <c r="W8" i="1"/>
  <c r="D6" i="1"/>
  <c r="D10" i="1"/>
  <c r="D2" i="1" l="1"/>
  <c r="D8" i="1"/>
  <c r="D12" i="1"/>
  <c r="D4" i="1"/>
  <c r="D9" i="1"/>
  <c r="L11" i="2" l="1"/>
  <c r="L8" i="2"/>
  <c r="L7" i="2"/>
  <c r="L2" i="2"/>
  <c r="L12" i="2"/>
  <c r="L4" i="2"/>
  <c r="L10" i="2"/>
  <c r="L10" i="1" l="1"/>
  <c r="P10" i="1"/>
  <c r="R10" i="1"/>
  <c r="N10" i="1"/>
  <c r="S10" i="1"/>
  <c r="P6" i="1"/>
  <c r="N6" i="1"/>
  <c r="R6" i="1"/>
  <c r="L6" i="1"/>
  <c r="L7" i="1"/>
  <c r="N7" i="1"/>
  <c r="R7" i="1"/>
  <c r="P7" i="1"/>
  <c r="P8" i="1"/>
  <c r="R8" i="1"/>
  <c r="L8" i="1"/>
  <c r="N8" i="1"/>
  <c r="N9" i="1"/>
  <c r="L9" i="1"/>
  <c r="R9" i="1"/>
  <c r="P9" i="1"/>
  <c r="P5" i="1"/>
  <c r="N5" i="1"/>
  <c r="R5" i="1"/>
  <c r="L5" i="1"/>
  <c r="P11" i="1"/>
  <c r="L11" i="1"/>
  <c r="R11" i="1"/>
  <c r="N11" i="1"/>
  <c r="L12" i="1"/>
  <c r="R12" i="1"/>
  <c r="N12" i="1"/>
  <c r="P12" i="1"/>
  <c r="L2" i="1"/>
  <c r="N2" i="1"/>
  <c r="P2" i="1"/>
  <c r="R2" i="1"/>
  <c r="N3" i="1"/>
  <c r="R3" i="1"/>
  <c r="P3" i="1"/>
  <c r="L3" i="1"/>
  <c r="P4" i="1"/>
  <c r="R4" i="1"/>
  <c r="N4" i="1"/>
  <c r="L4" i="1"/>
  <c r="S5" i="1" l="1"/>
  <c r="S3" i="1"/>
  <c r="T3" i="1" s="1"/>
  <c r="S6" i="1"/>
  <c r="T6" i="1" s="1"/>
  <c r="S7" i="1"/>
  <c r="S2" i="1"/>
  <c r="S4" i="1"/>
  <c r="S11" i="1"/>
  <c r="S8" i="1"/>
  <c r="S12" i="1"/>
  <c r="S9" i="1"/>
  <c r="T9" i="1" s="1"/>
  <c r="T5" i="1" l="1"/>
  <c r="T7" i="1"/>
  <c r="T10" i="1"/>
  <c r="T11" i="1"/>
  <c r="T2" i="1"/>
  <c r="T4" i="1"/>
  <c r="T8" i="1"/>
  <c r="T12" i="1"/>
</calcChain>
</file>

<file path=xl/comments1.xml><?xml version="1.0" encoding="utf-8"?>
<comments xmlns="http://schemas.openxmlformats.org/spreadsheetml/2006/main">
  <authors>
    <author>LaRoca</author>
    <author/>
  </authors>
  <commentList>
    <comment ref="B1" authorId="0" shapeId="0">
      <text>
        <r>
          <rPr>
            <b/>
            <sz val="9"/>
            <color indexed="81"/>
            <rFont val="Segoe UI"/>
            <family val="2"/>
          </rPr>
          <t>Innings Played</t>
        </r>
      </text>
    </comment>
    <comment ref="C1" authorId="0" shapeId="0">
      <text>
        <r>
          <rPr>
            <b/>
            <sz val="9"/>
            <color indexed="81"/>
            <rFont val="Segoe UI"/>
            <family val="2"/>
          </rPr>
          <t>Faktor 1,5</t>
        </r>
      </text>
    </comment>
    <comment ref="D1" authorId="0" shapeId="0">
      <text>
        <r>
          <rPr>
            <b/>
            <sz val="9"/>
            <color indexed="81"/>
            <rFont val="Segoe UI"/>
            <family val="2"/>
          </rPr>
          <t>IP&gt;Ø=Qualifiziert</t>
        </r>
      </text>
    </comment>
    <comment ref="E1" authorId="0" shapeId="0">
      <text>
        <r>
          <rPr>
            <b/>
            <sz val="9"/>
            <color indexed="81"/>
            <rFont val="Segoe UI"/>
            <family val="2"/>
          </rPr>
          <t>Earned Run Average</t>
        </r>
      </text>
    </comment>
    <comment ref="F1" authorId="1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  <comment ref="G1" authorId="0" shapeId="0">
      <text>
        <r>
          <rPr>
            <b/>
            <sz val="9"/>
            <color indexed="81"/>
            <rFont val="Segoe UI"/>
            <family val="2"/>
          </rPr>
          <t>Opponent Average</t>
        </r>
      </text>
    </comment>
    <comment ref="H1" authorId="1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  <comment ref="I1" authorId="0" shapeId="0">
      <text>
        <r>
          <rPr>
            <b/>
            <sz val="9"/>
            <color indexed="81"/>
            <rFont val="Segoe UI"/>
            <family val="2"/>
          </rPr>
          <t>Opponent On Base Percentage</t>
        </r>
      </text>
    </comment>
    <comment ref="J1" authorId="1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  <comment ref="K1" authorId="0" shapeId="0">
      <text>
        <r>
          <rPr>
            <b/>
            <sz val="9"/>
            <color indexed="81"/>
            <rFont val="Segoe UI"/>
            <family val="2"/>
          </rPr>
          <t>Hits per Inning Ratio</t>
        </r>
      </text>
    </comment>
    <comment ref="L1" authorId="1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  <comment ref="M1" authorId="0" shapeId="0">
      <text>
        <r>
          <rPr>
            <b/>
            <sz val="9"/>
            <color indexed="81"/>
            <rFont val="Segoe UI"/>
            <family val="2"/>
          </rPr>
          <t>Strike Outs per Inning Ratio</t>
        </r>
      </text>
    </comment>
    <comment ref="N1" authorId="1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  <comment ref="O1" authorId="0" shapeId="0">
      <text>
        <r>
          <rPr>
            <b/>
            <sz val="9"/>
            <color indexed="81"/>
            <rFont val="Segoe UI"/>
            <family val="2"/>
          </rPr>
          <t>Base on Balls (Walk) per Inning Ratio</t>
        </r>
      </text>
    </comment>
    <comment ref="P1" authorId="1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  <comment ref="Q1" authorId="0" shapeId="0">
      <text>
        <r>
          <rPr>
            <b/>
            <sz val="9"/>
            <color indexed="81"/>
            <rFont val="Segoe UI"/>
            <family val="2"/>
          </rPr>
          <t>Strike Out to Walk Ratio</t>
        </r>
      </text>
    </comment>
    <comment ref="R1" authorId="1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  <comment ref="S1" authorId="0" shapeId="0">
      <text>
        <r>
          <rPr>
            <b/>
            <sz val="9"/>
            <color indexed="81"/>
            <rFont val="Segoe UI"/>
            <family val="2"/>
          </rPr>
          <t>Gesamtpunkte</t>
        </r>
      </text>
    </comment>
  </commentList>
</comments>
</file>

<file path=xl/comments2.xml><?xml version="1.0" encoding="utf-8"?>
<comments xmlns="http://schemas.openxmlformats.org/spreadsheetml/2006/main">
  <authors>
    <author>LaRoca</author>
    <author/>
  </authors>
  <commentList>
    <comment ref="B1" authorId="0" shapeId="0">
      <text>
        <r>
          <rPr>
            <b/>
            <sz val="9"/>
            <color indexed="81"/>
            <rFont val="Segoe UI"/>
            <family val="2"/>
          </rPr>
          <t>Innings Played</t>
        </r>
      </text>
    </comment>
    <comment ref="C1" authorId="0" shapeId="0">
      <text>
        <r>
          <rPr>
            <b/>
            <sz val="9"/>
            <color indexed="81"/>
            <rFont val="Segoe UI"/>
            <family val="2"/>
          </rPr>
          <t>Faktor 1,5</t>
        </r>
      </text>
    </comment>
    <comment ref="D1" authorId="0" shapeId="0">
      <text>
        <r>
          <rPr>
            <b/>
            <sz val="9"/>
            <color indexed="81"/>
            <rFont val="Segoe UI"/>
            <family val="2"/>
          </rPr>
          <t>IP&gt;Ø=Qualifiziert</t>
        </r>
      </text>
    </comment>
    <comment ref="E1" authorId="0" shapeId="0">
      <text>
        <r>
          <rPr>
            <b/>
            <sz val="9"/>
            <color indexed="81"/>
            <rFont val="Segoe UI"/>
            <family val="2"/>
          </rPr>
          <t>Earned Run Average</t>
        </r>
      </text>
    </comment>
    <comment ref="F1" authorId="1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  <comment ref="G1" authorId="0" shapeId="0">
      <text>
        <r>
          <rPr>
            <b/>
            <sz val="9"/>
            <color indexed="81"/>
            <rFont val="Segoe UI"/>
            <family val="2"/>
          </rPr>
          <t>Opponent Average</t>
        </r>
      </text>
    </comment>
    <comment ref="H1" authorId="1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  <comment ref="I1" authorId="0" shapeId="0">
      <text>
        <r>
          <rPr>
            <b/>
            <sz val="9"/>
            <color indexed="81"/>
            <rFont val="Segoe UI"/>
            <family val="2"/>
          </rPr>
          <t>Strike Outs per Inning Ratio</t>
        </r>
      </text>
    </comment>
    <comment ref="J1" authorId="1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  <comment ref="K1" authorId="0" shapeId="0">
      <text>
        <r>
          <rPr>
            <b/>
            <sz val="9"/>
            <color indexed="81"/>
            <rFont val="Segoe UI"/>
            <family val="2"/>
          </rPr>
          <t>Gesamtpunkte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" authorId="0" shapeId="0">
      <text>
        <r>
          <rPr>
            <b/>
            <sz val="8"/>
            <color indexed="8"/>
            <rFont val="Tahoma"/>
            <family val="2"/>
          </rPr>
          <t>10 Punkte</t>
        </r>
      </text>
    </comment>
    <comment ref="H1" authorId="0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  <comment ref="J1" authorId="0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  <comment ref="L1" authorId="0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  <comment ref="N1" authorId="0" shapeId="0">
      <text>
        <r>
          <rPr>
            <b/>
            <sz val="8"/>
            <color indexed="8"/>
            <rFont val="Tahoma"/>
            <family val="2"/>
          </rPr>
          <t>5 Punkte</t>
        </r>
      </text>
    </comment>
  </commentList>
</comments>
</file>

<file path=xl/sharedStrings.xml><?xml version="1.0" encoding="utf-8"?>
<sst xmlns="http://schemas.openxmlformats.org/spreadsheetml/2006/main" count="132" uniqueCount="71">
  <si>
    <t>Name</t>
  </si>
  <si>
    <t>IP</t>
  </si>
  <si>
    <t>Ø</t>
  </si>
  <si>
    <t>BePi</t>
  </si>
  <si>
    <t>ERA</t>
  </si>
  <si>
    <t>P</t>
  </si>
  <si>
    <t>OAVG</t>
  </si>
  <si>
    <t>P2</t>
  </si>
  <si>
    <t>OBP</t>
  </si>
  <si>
    <t>P3</t>
  </si>
  <si>
    <t>H/Inn</t>
  </si>
  <si>
    <t>P4</t>
  </si>
  <si>
    <t>K/Inn</t>
  </si>
  <si>
    <t>P5</t>
  </si>
  <si>
    <t>BB/Inn</t>
  </si>
  <si>
    <t>P6</t>
  </si>
  <si>
    <t>K/BB</t>
  </si>
  <si>
    <t>P7</t>
  </si>
  <si>
    <t>Ges</t>
  </si>
  <si>
    <t>Rang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</si>
  <si>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</si>
  <si>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</si>
  <si>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</si>
  <si>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</si>
  <si>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</si>
  <si>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</si>
  <si>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</si>
  <si>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</si>
  <si>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</si>
  <si>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</si>
  <si>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</si>
  <si>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Bedingte</t>
  </si>
  <si>
    <t>Formatierung</t>
  </si>
  <si>
    <t>dann 1</t>
  </si>
  <si>
    <t>wenn Bx&gt;=Cx</t>
  </si>
  <si>
    <t>PITCHER</t>
  </si>
  <si>
    <t>=WENN($D2=1;SUMMENPRODUKT(([BePi]=1)*([ERA]&lt;[@ERA]))+1;"")</t>
  </si>
  <si>
    <t>Hilfe BePi</t>
  </si>
  <si>
    <t>Hilfe über Durchscnitt</t>
  </si>
  <si>
    <t>=WENN($D2=1;WAHL(RANG.GLEICH([@ERA];[ERA];0);5;4;3;2;1;0;0;0;0;0;0;0);"")</t>
  </si>
  <si>
    <t>E7=CHOOSE(RANK(D7;$D$7:$D$10;1);10;8;6;5)</t>
  </si>
  <si>
    <t>Hilfe P3</t>
  </si>
  <si>
    <t>Hilfe P2</t>
  </si>
  <si>
    <t>Spiele</t>
  </si>
  <si>
    <t>&gt;</t>
  </si>
  <si>
    <t>&lt;</t>
  </si>
  <si>
    <t>5,4,3,2,1</t>
  </si>
  <si>
    <t>10,9,8,7,6,5,</t>
  </si>
  <si>
    <t>4,3,2,1</t>
  </si>
  <si>
    <t>TC</t>
  </si>
  <si>
    <t>GG</t>
  </si>
  <si>
    <t>FLD</t>
  </si>
  <si>
    <t>A</t>
  </si>
  <si>
    <t>PO</t>
  </si>
  <si>
    <t>E</t>
  </si>
  <si>
    <t>DP</t>
  </si>
  <si>
    <t>x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</si>
  <si>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</si>
  <si>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</si>
  <si>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</si>
  <si>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</si>
  <si>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</si>
  <si>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</si>
  <si>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</si>
  <si>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</si>
  <si>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</si>
  <si>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Player 21</t>
  </si>
  <si>
    <t>Spiele:</t>
  </si>
  <si>
    <t>10,9,8,7,6,5,4,3,2,1</t>
  </si>
  <si>
    <t>P+P+P+P+P</t>
  </si>
  <si>
    <t>Rang O2:O22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</si>
</sst>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70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Segoe UI"/>
      <family val="2"/>
    </font>
    <font>
      <b/>
      <sz val="8"/>
      <color indexed="8"/>
      <name val="Tahoma"/>
      <family val="2"/>
    </font>
    <font>
      <b/>
      <sz val="9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C00000"/>
        <bgColor indexed="64"/>
      </patternFill>
    </fill>
    <fill>
      <patternFill patternType="solid">
        <fgColor indexed="49"/>
        <bgColor indexed="15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rgb="FF000000"/>
      </top>
      <bottom style="thin">
        <color indexed="8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Font="1" applyBorder="1" applyAlignment="1">
      <alignment horizontal="left"/>
    </xf>
    <xf numFmtId="12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 applyProtection="1">
      <alignment horizontal="left"/>
      <protection locked="0"/>
    </xf>
    <xf numFmtId="164" fontId="0" fillId="0" borderId="4" xfId="0" applyNumberFormat="1" applyBorder="1" applyAlignment="1">
      <alignment horizontal="left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2" fontId="0" fillId="0" borderId="4" xfId="0" applyNumberFormat="1" applyFont="1" applyBorder="1" applyAlignment="1">
      <alignment horizontal="left"/>
    </xf>
    <xf numFmtId="12" fontId="0" fillId="5" borderId="4" xfId="0" applyNumberFormat="1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164" fontId="0" fillId="5" borderId="4" xfId="0" applyNumberFormat="1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0" borderId="0" xfId="0" quotePrefix="1" applyAlignment="1">
      <alignment horizontal="left"/>
    </xf>
    <xf numFmtId="0" fontId="0" fillId="4" borderId="4" xfId="0" applyNumberForma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>
      <alignment horizontal="left"/>
    </xf>
    <xf numFmtId="0" fontId="6" fillId="0" borderId="0" xfId="0" applyFont="1"/>
    <xf numFmtId="0" fontId="2" fillId="0" borderId="8" xfId="0" applyFont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" fontId="0" fillId="5" borderId="7" xfId="0" applyNumberFormat="1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70" fontId="0" fillId="0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170" fontId="0" fillId="7" borderId="4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1">
    <cellStyle name="Standard" xfId="0" builtinId="0"/>
  </cellStyles>
  <dxfs count="6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numFmt numFmtId="0" formatCode="General"/>
      <fill>
        <patternFill patternType="solid">
          <fgColor indexed="31"/>
          <bgColor indexed="2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numFmt numFmtId="0" formatCode="General"/>
      <fill>
        <patternFill patternType="solid">
          <fgColor indexed="31"/>
          <bgColor indexed="2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numFmt numFmtId="0" formatCode="General"/>
      <fill>
        <patternFill patternType="solid">
          <fgColor indexed="31"/>
          <bgColor indexed="2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numFmt numFmtId="0" formatCode="General"/>
      <fill>
        <patternFill patternType="solid">
          <fgColor indexed="31"/>
          <bgColor indexed="2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numFmt numFmtId="0" formatCode="General"/>
      <fill>
        <patternFill patternType="solid">
          <fgColor indexed="31"/>
          <bgColor indexed="2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numFmt numFmtId="0" formatCode="General"/>
      <fill>
        <patternFill patternType="solid">
          <fgColor indexed="31"/>
          <bgColor indexed="2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numFmt numFmtId="0" formatCode="General"/>
      <fill>
        <patternFill patternType="solid">
          <fgColor indexed="31"/>
          <bgColor indexed="2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numFmt numFmtId="164" formatCode="0.000"/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164" formatCode="0.000"/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164" formatCode="0.000"/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164" formatCode="0.000"/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1" formatCode="0"/>
      <alignment horizontal="left" vertical="bottom" textRotation="0" wrapText="0" indent="0" justifyLastLine="0" shrinkToFit="0" readingOrder="0"/>
    </dxf>
    <dxf>
      <numFmt numFmtId="164" formatCode="0.000"/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164" formatCode="0.000"/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164" formatCode="0.000"/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17" formatCode="#\ ?/?"/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bottom style="thin">
          <color rgb="FF000000"/>
        </bottom>
      </border>
    </dxf>
    <dxf>
      <border outline="0">
        <right style="thin">
          <color rgb="FF000000"/>
        </right>
        <top style="thin">
          <color rgb="FF000000"/>
        </top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583959" displayName="Tabelle583959" ref="A1:T12" totalsRowShown="0" headerRowDxfId="66" dataDxfId="65" headerRowBorderDxfId="63" tableBorderDxfId="64">
  <autoFilter ref="A1:T12"/>
  <sortState ref="A2:S12">
    <sortCondition ref="A116:A127"/>
  </sortState>
  <tableColumns count="20">
    <tableColumn id="1" name="Name" dataDxfId="62"/>
    <tableColumn id="2" name="IP" dataDxfId="61"/>
    <tableColumn id="3" name="Ø" dataDxfId="56">
      <calculatedColumnFormula>11*1.5</calculatedColumnFormula>
    </tableColumn>
    <tableColumn id="4" name="BePi" dataDxfId="46">
      <calculatedColumnFormula>IF(W2&lt;&gt;"",1,"")</calculatedColumnFormula>
    </tableColumn>
    <tableColumn id="5" name="ERA" dataDxfId="55"/>
    <tableColumn id="6" name="P" dataDxfId="45">
      <calculatedColumnFormula>IF($D2=1,CHOOSE(_xlfn.RANK.EQ(Tabelle583959[[#This Row],[ERA]],Tabelle583959[ERA],0),5,4,3,2,1,0,0,0,0,0,0,0),"")</calculatedColumnFormula>
    </tableColumn>
    <tableColumn id="7" name="OAVG" dataDxfId="60"/>
    <tableColumn id="8" name="P2" dataDxfId="43">
      <calculatedColumnFormula>IF($D2=1,SUMPRODUCT((Tabelle583959[BePi]=1)*(Tabelle583959[OAVG]&gt;Tabelle583959[[#This Row],[OAVG]]))+1,"")</calculatedColumnFormula>
    </tableColumn>
    <tableColumn id="9" name="OBP" dataDxfId="59"/>
    <tableColumn id="10" name="P3" dataDxfId="44">
      <calculatedColumnFormula>IF(AND($X2&lt;6,$X2&gt;0),X2,0)</calculatedColumnFormula>
    </tableColumn>
    <tableColumn id="11" name="H/Inn" dataDxfId="54"/>
    <tableColumn id="12" name="P4" dataDxfId="51">
      <calculatedColumnFormula>IF($D2=1,SUMPRODUCT((Tabelle583959[BePi]=1)*(Tabelle583959[H/Inn]&lt;Tabelle583959[[#This Row],[H/Inn]]))+1,"")</calculatedColumnFormula>
    </tableColumn>
    <tableColumn id="13" name="K/Inn" dataDxfId="52"/>
    <tableColumn id="14" name="P5" dataDxfId="50">
      <calculatedColumnFormula>IF($D2=1,SUMPRODUCT((Tabelle583959[BePi]=1)*(Tabelle583959[K/Inn]&lt;Tabelle583959[[#This Row],[K/Inn]]))+1,"")</calculatedColumnFormula>
    </tableColumn>
    <tableColumn id="15" name="BB/Inn" dataDxfId="53"/>
    <tableColumn id="16" name="P6" dataDxfId="49">
      <calculatedColumnFormula>IF($D2=1,SUMPRODUCT((Tabelle583959[BePi]=1)*(Tabelle583959[BB/Inn]&gt;Tabelle583959[[#This Row],[BB/Inn]]))+1,"")</calculatedColumnFormula>
    </tableColumn>
    <tableColumn id="17" name="K/BB" dataDxfId="58"/>
    <tableColumn id="18" name="P7" dataDxfId="48">
      <calculatedColumnFormula>IF($D2=1,SUMPRODUCT((Tabelle583959[BePi]=1)*(Tabelle583959[K/BB]&lt;Tabelle583959[[#This Row],[K/BB]]))+1,"")</calculatedColumnFormula>
    </tableColumn>
    <tableColumn id="19" name="Ges" dataDxfId="47">
      <calculatedColumnFormula>IFERROR(F2+H2+J2+L2+N2+P2+R2,0)</calculatedColumnFormula>
    </tableColumn>
    <tableColumn id="20" name="Rang" dataDxfId="57">
      <calculatedColumnFormula>IF(S2=0,0,_xlfn.RANK.EQ(S2,Tabelle583959[Ges],0))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6"/>
  <sheetViews>
    <sheetView workbookViewId="0">
      <selection activeCell="N3" sqref="N3"/>
    </sheetView>
  </sheetViews>
  <sheetFormatPr baseColWidth="10" defaultRowHeight="15" x14ac:dyDescent="0.25"/>
  <cols>
    <col min="12" max="12" width="12.5703125" customWidth="1"/>
  </cols>
  <sheetData>
    <row r="1" spans="1:25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4" t="s">
        <v>5</v>
      </c>
      <c r="G1" s="2" t="s">
        <v>6</v>
      </c>
      <c r="H1" s="4" t="s">
        <v>7</v>
      </c>
      <c r="I1" s="2" t="s">
        <v>8</v>
      </c>
      <c r="J1" s="4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2" t="s">
        <v>14</v>
      </c>
      <c r="P1" s="4" t="s">
        <v>15</v>
      </c>
      <c r="Q1" s="2" t="s">
        <v>16</v>
      </c>
      <c r="R1" s="4" t="s">
        <v>17</v>
      </c>
      <c r="S1" s="5" t="s">
        <v>18</v>
      </c>
      <c r="T1" s="6" t="s">
        <v>19</v>
      </c>
      <c r="V1" s="22" t="s">
        <v>38</v>
      </c>
      <c r="W1" t="s">
        <v>37</v>
      </c>
      <c r="X1" t="s">
        <v>41</v>
      </c>
      <c r="Y1" t="s">
        <v>42</v>
      </c>
    </row>
    <row r="2" spans="1:25" x14ac:dyDescent="0.25">
      <c r="A2" s="7" t="s">
        <v>20</v>
      </c>
      <c r="B2" s="8">
        <v>16.666</v>
      </c>
      <c r="C2" s="9">
        <f t="shared" ref="C2:C12" si="0">11*1.5</f>
        <v>16.5</v>
      </c>
      <c r="D2" s="12">
        <f t="shared" ref="D2:D12" si="1">IF(W2&lt;&gt;"",1,"")</f>
        <v>1</v>
      </c>
      <c r="E2" s="11">
        <v>5.4002160086403457</v>
      </c>
      <c r="F2" s="12">
        <f>IF($D2=1,CHOOSE(_xlfn.RANK.EQ(Tabelle583959[[#This Row],[ERA]],Tabelle583959[ERA],0),5,4,3,2,1,0,0,0,0,0,0,0),"")</f>
        <v>0</v>
      </c>
      <c r="G2" s="11">
        <v>0.36764705882352944</v>
      </c>
      <c r="H2" s="12">
        <f>IF($D2=1,SUMPRODUCT((Tabelle583959[BePi]=1)*(Tabelle583959[OAVG]&gt;Tabelle583959[[#This Row],[OAVG]]))+1,"")</f>
        <v>2</v>
      </c>
      <c r="I2" s="11">
        <v>0.41891891891891891</v>
      </c>
      <c r="J2" s="12">
        <f t="shared" ref="J2:J12" si="2">IF(AND($X2&lt;6,$X2&gt;0),X2,0)</f>
        <v>0</v>
      </c>
      <c r="K2" s="11">
        <v>1.5</v>
      </c>
      <c r="L2" s="12">
        <f>IF($D2=1,SUMPRODUCT((Tabelle583959[BePi]=1)*(Tabelle583959[H/Inn]&lt;Tabelle583959[[#This Row],[H/Inn]]))+1,"")</f>
        <v>4</v>
      </c>
      <c r="M2" s="11">
        <v>1.1399999999999999</v>
      </c>
      <c r="N2" s="12">
        <f>IF($D2=1,SUMPRODUCT((Tabelle583959[BePi]=1)*(Tabelle583959[K/Inn]&lt;Tabelle583959[[#This Row],[K/Inn]]))+1,"")</f>
        <v>4</v>
      </c>
      <c r="O2" s="11">
        <v>0.18000720028801151</v>
      </c>
      <c r="P2" s="12">
        <f>IF($D2=1,SUMPRODUCT((Tabelle583959[BePi]=1)*(Tabelle583959[BB/Inn]&gt;Tabelle583959[[#This Row],[BB/Inn]]))+1,"")</f>
        <v>7</v>
      </c>
      <c r="Q2" s="11">
        <v>6.333333333333333</v>
      </c>
      <c r="R2" s="12">
        <f>IF($D2=1,SUMPRODUCT((Tabelle583959[BePi]=1)*(Tabelle583959[K/BB]&lt;Tabelle583959[[#This Row],[K/BB]]))+1,"")</f>
        <v>7</v>
      </c>
      <c r="S2" s="13">
        <f t="shared" ref="S2:S12" si="3">IFERROR(F2+H2+J2+L2+N2+P2+R2,0)</f>
        <v>24</v>
      </c>
      <c r="T2" s="14">
        <f>IF(S2=0,0,_xlfn.RANK.EQ(S2,Tabelle583959[Ges],0))</f>
        <v>5</v>
      </c>
      <c r="V2" s="18">
        <f t="shared" ref="V2:V12" si="4">IF($B2&gt;=16.5,1,0)</f>
        <v>1</v>
      </c>
      <c r="W2" s="24">
        <f>IF($V2=1,SUMPRODUCT(($V$2:$V$12=1)*(Tabelle583959[IP]&lt;Tabelle583959[[#This Row],[IP]]))+1,"")</f>
        <v>1</v>
      </c>
      <c r="X2" s="24">
        <f>IF($D2=1,SUMPRODUCT((Tabelle583959[BePi]=1)*(Tabelle583959[OBP]&gt;Tabelle583959[[#This Row],[OBP]]))+1,"")</f>
        <v>6</v>
      </c>
      <c r="Y2" s="24">
        <f>IF($D2=1,SUMPRODUCT((Tabelle583959[BePi]=1)*(Tabelle583959[OAVG]&gt;Tabelle583959[[#This Row],[OAVG]]))+1,"")</f>
        <v>2</v>
      </c>
    </row>
    <row r="3" spans="1:25" x14ac:dyDescent="0.25">
      <c r="A3" s="7" t="s">
        <v>21</v>
      </c>
      <c r="B3" s="8">
        <v>0</v>
      </c>
      <c r="C3" s="9">
        <f t="shared" si="0"/>
        <v>16.5</v>
      </c>
      <c r="D3" s="10" t="str">
        <f t="shared" si="1"/>
        <v/>
      </c>
      <c r="E3" s="11">
        <v>0</v>
      </c>
      <c r="F3" s="12" t="str">
        <f>IF($D3=1,CHOOSE(_xlfn.RANK.EQ(Tabelle583959[[#This Row],[ERA]],Tabelle583959[ERA],0),5,4,3,2,1,0,0,0,0,0,0,0),"")</f>
        <v/>
      </c>
      <c r="G3" s="11">
        <v>0</v>
      </c>
      <c r="H3" s="12" t="str">
        <f>IF($D3=1,SUMPRODUCT((Tabelle583959[BePi]=1)*(Tabelle583959[OAVG]&gt;Tabelle583959[[#This Row],[OAVG]]))+1,"")</f>
        <v/>
      </c>
      <c r="I3" s="11">
        <v>0</v>
      </c>
      <c r="J3" s="12">
        <f t="shared" si="2"/>
        <v>0</v>
      </c>
      <c r="K3" s="11">
        <v>0</v>
      </c>
      <c r="L3" s="12" t="str">
        <f>IF($D3=1,SUMPRODUCT((Tabelle583959[BePi]=1)*(Tabelle583959[H/Inn]&lt;Tabelle583959[[#This Row],[H/Inn]]))+1,"")</f>
        <v/>
      </c>
      <c r="M3" s="11">
        <v>0</v>
      </c>
      <c r="N3" s="23" t="str">
        <f>IF($D3=1,SUMPRODUCT((Tabelle583959[BePi]=1)*(Tabelle583959[K/Inn]&lt;Tabelle583959[[#This Row],[K/Inn]]))+1,"")</f>
        <v/>
      </c>
      <c r="O3" s="11">
        <v>0</v>
      </c>
      <c r="P3" s="12" t="str">
        <f>IF($D3=1,SUMPRODUCT((Tabelle583959[BePi]=1)*(Tabelle583959[BB/Inn]&gt;Tabelle583959[[#This Row],[BB/Inn]]))+1,"")</f>
        <v/>
      </c>
      <c r="Q3" s="11">
        <v>0</v>
      </c>
      <c r="R3" s="12" t="str">
        <f>IF($D3=1,SUMPRODUCT((Tabelle583959[BePi]=1)*(Tabelle583959[K/BB]&lt;Tabelle583959[[#This Row],[K/BB]]))+1,"")</f>
        <v/>
      </c>
      <c r="S3" s="13">
        <f t="shared" si="3"/>
        <v>0</v>
      </c>
      <c r="T3" s="15">
        <f>IF(S3=0,0,_xlfn.RANK.EQ(S3,Tabelle583959[Ges],0))</f>
        <v>0</v>
      </c>
      <c r="V3" s="7">
        <f t="shared" si="4"/>
        <v>0</v>
      </c>
      <c r="W3" s="24" t="str">
        <f>IF($V3=1,SUMPRODUCT(($V$2:$V$12=1)*(Tabelle583959[IP]&lt;Tabelle583959[[#This Row],[IP]]))+1,"")</f>
        <v/>
      </c>
      <c r="X3" s="24" t="str">
        <f>IF($D3=1,SUMPRODUCT((Tabelle583959[BePi]=1)*(Tabelle583959[OBP]&gt;Tabelle583959[[#This Row],[OBP]]))+1,"")</f>
        <v/>
      </c>
      <c r="Y3" s="24" t="str">
        <f>IF($D3=1,SUMPRODUCT((Tabelle583959[BePi]=1)*(Tabelle583959[OAVG]&gt;Tabelle583959[[#This Row],[OAVG]]))+1,"")</f>
        <v/>
      </c>
    </row>
    <row r="4" spans="1:25" x14ac:dyDescent="0.25">
      <c r="A4" s="7" t="s">
        <v>22</v>
      </c>
      <c r="B4" s="8">
        <v>20</v>
      </c>
      <c r="C4" s="9">
        <f t="shared" si="0"/>
        <v>16.5</v>
      </c>
      <c r="D4" s="10">
        <f t="shared" si="1"/>
        <v>1</v>
      </c>
      <c r="E4" s="11">
        <v>8.1</v>
      </c>
      <c r="F4" s="12">
        <f>IF($D4=1,CHOOSE(_xlfn.RANK.EQ(Tabelle583959[[#This Row],[ERA]],Tabelle583959[ERA],0),5,4,3,2,1,0,0,0,0,0,0,0),"")</f>
        <v>2</v>
      </c>
      <c r="G4" s="11">
        <v>0.34</v>
      </c>
      <c r="H4" s="12">
        <f>IF($D4=1,SUMPRODUCT((Tabelle583959[BePi]=1)*(Tabelle583959[OAVG]&gt;Tabelle583959[[#This Row],[OAVG]]))+1,"")</f>
        <v>3</v>
      </c>
      <c r="I4" s="11">
        <v>0.46774193548387094</v>
      </c>
      <c r="J4" s="12">
        <f t="shared" si="2"/>
        <v>3</v>
      </c>
      <c r="K4" s="11">
        <v>1.7</v>
      </c>
      <c r="L4" s="12">
        <f>IF($D4=1,SUMPRODUCT((Tabelle583959[BePi]=1)*(Tabelle583959[H/Inn]&lt;Tabelle583959[[#This Row],[H/Inn]]))+1,"")</f>
        <v>6</v>
      </c>
      <c r="M4" s="11">
        <v>1.101</v>
      </c>
      <c r="N4" s="23">
        <f>IF($D4=1,SUMPRODUCT((Tabelle583959[BePi]=1)*(Tabelle583959[K/Inn]&lt;Tabelle583959[[#This Row],[K/Inn]]))+1,"")</f>
        <v>3</v>
      </c>
      <c r="O4" s="11">
        <v>0.9</v>
      </c>
      <c r="P4" s="12">
        <f>IF($D4=1,SUMPRODUCT((Tabelle583959[BePi]=1)*(Tabelle583959[BB/Inn]&gt;Tabelle583959[[#This Row],[BB/Inn]]))+1,"")</f>
        <v>5</v>
      </c>
      <c r="Q4" s="11">
        <v>1.2222222222222223</v>
      </c>
      <c r="R4" s="12">
        <f>IF($D4=1,SUMPRODUCT((Tabelle583959[BePi]=1)*(Tabelle583959[K/BB]&lt;Tabelle583959[[#This Row],[K/BB]]))+1,"")</f>
        <v>4</v>
      </c>
      <c r="S4" s="13">
        <f t="shared" si="3"/>
        <v>26</v>
      </c>
      <c r="T4" s="15">
        <f>IF(S4=0,0,_xlfn.RANK.EQ(S4,Tabelle583959[Ges],0))</f>
        <v>2</v>
      </c>
      <c r="V4" s="18">
        <f t="shared" si="4"/>
        <v>1</v>
      </c>
      <c r="W4" s="24">
        <f>IF($V4=1,SUMPRODUCT(($V$2:$V$12=1)*(Tabelle583959[IP]&lt;Tabelle583959[[#This Row],[IP]]))+1,"")</f>
        <v>6</v>
      </c>
      <c r="X4" s="24">
        <f>IF($D4=1,SUMPRODUCT((Tabelle583959[BePi]=1)*(Tabelle583959[OBP]&gt;Tabelle583959[[#This Row],[OBP]]))+1,"")</f>
        <v>3</v>
      </c>
      <c r="Y4" s="24">
        <f>IF($D4=1,SUMPRODUCT((Tabelle583959[BePi]=1)*(Tabelle583959[OAVG]&gt;Tabelle583959[[#This Row],[OAVG]]))+1,"")</f>
        <v>3</v>
      </c>
    </row>
    <row r="5" spans="1:25" x14ac:dyDescent="0.25">
      <c r="A5" s="7" t="s">
        <v>23</v>
      </c>
      <c r="B5" s="8">
        <v>7</v>
      </c>
      <c r="C5" s="9">
        <f t="shared" si="0"/>
        <v>16.5</v>
      </c>
      <c r="D5" s="10" t="str">
        <f t="shared" si="1"/>
        <v/>
      </c>
      <c r="E5" s="11">
        <v>0</v>
      </c>
      <c r="F5" s="12" t="str">
        <f>IF($D5=1,CHOOSE(_xlfn.RANK.EQ(Tabelle583959[[#This Row],[ERA]],Tabelle583959[ERA],0),5,4,3,2,1,0,0,0,0,0,0,0),"")</f>
        <v/>
      </c>
      <c r="G5" s="11">
        <v>0</v>
      </c>
      <c r="H5" s="12" t="str">
        <f>IF($D5=1,SUMPRODUCT((Tabelle583959[BePi]=1)*(Tabelle583959[OAVG]&gt;Tabelle583959[[#This Row],[OAVG]]))+1,"")</f>
        <v/>
      </c>
      <c r="I5" s="11">
        <v>0</v>
      </c>
      <c r="J5" s="12">
        <f t="shared" si="2"/>
        <v>0</v>
      </c>
      <c r="K5" s="11">
        <v>0</v>
      </c>
      <c r="L5" s="12" t="str">
        <f>IF($D5=1,SUMPRODUCT((Tabelle583959[BePi]=1)*(Tabelle583959[H/Inn]&lt;Tabelle583959[[#This Row],[H/Inn]]))+1,"")</f>
        <v/>
      </c>
      <c r="M5" s="11">
        <v>0</v>
      </c>
      <c r="N5" s="23" t="str">
        <f>IF($D5=1,SUMPRODUCT((Tabelle583959[BePi]=1)*(Tabelle583959[K/Inn]&lt;Tabelle583959[[#This Row],[K/Inn]]))+1,"")</f>
        <v/>
      </c>
      <c r="O5" s="11">
        <v>0</v>
      </c>
      <c r="P5" s="12" t="str">
        <f>IF($D5=1,SUMPRODUCT((Tabelle583959[BePi]=1)*(Tabelle583959[BB/Inn]&gt;Tabelle583959[[#This Row],[BB/Inn]]))+1,"")</f>
        <v/>
      </c>
      <c r="Q5" s="11">
        <v>0</v>
      </c>
      <c r="R5" s="12" t="str">
        <f>IF($D5=1,SUMPRODUCT((Tabelle583959[BePi]=1)*(Tabelle583959[K/BB]&lt;Tabelle583959[[#This Row],[K/BB]]))+1,"")</f>
        <v/>
      </c>
      <c r="S5" s="13">
        <f t="shared" si="3"/>
        <v>0</v>
      </c>
      <c r="T5" s="15">
        <f>IF(S5=0,0,_xlfn.RANK.EQ(S5,Tabelle583959[Ges],0))</f>
        <v>0</v>
      </c>
      <c r="V5" s="7">
        <f t="shared" si="4"/>
        <v>0</v>
      </c>
      <c r="W5" s="24" t="str">
        <f>IF($V5=1,SUMPRODUCT(($V$2:$V$12=1)*(Tabelle583959[IP]&lt;Tabelle583959[[#This Row],[IP]]))+1,"")</f>
        <v/>
      </c>
      <c r="X5" s="24" t="str">
        <f>IF($D5=1,SUMPRODUCT((Tabelle583959[BePi]=1)*(Tabelle583959[OBP]&gt;Tabelle583959[[#This Row],[OBP]]))+1,"")</f>
        <v/>
      </c>
      <c r="Y5" s="24" t="str">
        <f>IF($D5=1,SUMPRODUCT((Tabelle583959[BePi]=1)*(Tabelle583959[OAVG]&gt;Tabelle583959[[#This Row],[OAVG]]))+1,"")</f>
        <v/>
      </c>
    </row>
    <row r="6" spans="1:25" x14ac:dyDescent="0.25">
      <c r="A6" s="7" t="s">
        <v>24</v>
      </c>
      <c r="B6" s="8">
        <v>9</v>
      </c>
      <c r="C6" s="9">
        <f t="shared" si="0"/>
        <v>16.5</v>
      </c>
      <c r="D6" s="10" t="str">
        <f t="shared" si="1"/>
        <v/>
      </c>
      <c r="E6" s="11">
        <v>0</v>
      </c>
      <c r="F6" s="12" t="str">
        <f>IF($D6=1,CHOOSE(_xlfn.RANK.EQ(Tabelle583959[[#This Row],[ERA]],Tabelle583959[ERA],0),5,4,3,2,1,0,0,0,0,0,0,0),"")</f>
        <v/>
      </c>
      <c r="G6" s="11">
        <v>0</v>
      </c>
      <c r="H6" s="12" t="str">
        <f>IF($D6=1,SUMPRODUCT((Tabelle583959[BePi]=1)*(Tabelle583959[OAVG]&gt;Tabelle583959[[#This Row],[OAVG]]))+1,"")</f>
        <v/>
      </c>
      <c r="I6" s="11">
        <v>0</v>
      </c>
      <c r="J6" s="12">
        <f t="shared" si="2"/>
        <v>0</v>
      </c>
      <c r="K6" s="11">
        <v>0</v>
      </c>
      <c r="L6" s="12" t="str">
        <f>IF($D6=1,SUMPRODUCT((Tabelle583959[BePi]=1)*(Tabelle583959[H/Inn]&lt;Tabelle583959[[#This Row],[H/Inn]]))+1,"")</f>
        <v/>
      </c>
      <c r="M6" s="11">
        <v>0</v>
      </c>
      <c r="N6" s="23" t="str">
        <f>IF($D6=1,SUMPRODUCT((Tabelle583959[BePi]=1)*(Tabelle583959[K/Inn]&lt;Tabelle583959[[#This Row],[K/Inn]]))+1,"")</f>
        <v/>
      </c>
      <c r="O6" s="11">
        <v>0</v>
      </c>
      <c r="P6" s="12" t="str">
        <f>IF($D6=1,SUMPRODUCT((Tabelle583959[BePi]=1)*(Tabelle583959[BB/Inn]&gt;Tabelle583959[[#This Row],[BB/Inn]]))+1,"")</f>
        <v/>
      </c>
      <c r="Q6" s="11">
        <v>0</v>
      </c>
      <c r="R6" s="12" t="str">
        <f>IF($D6=1,SUMPRODUCT((Tabelle583959[BePi]=1)*(Tabelle583959[K/BB]&lt;Tabelle583959[[#This Row],[K/BB]]))+1,"")</f>
        <v/>
      </c>
      <c r="S6" s="13">
        <f t="shared" si="3"/>
        <v>0</v>
      </c>
      <c r="T6" s="15">
        <f>IF(S6=0,0,_xlfn.RANK.EQ(S6,Tabelle583959[Ges],0))</f>
        <v>0</v>
      </c>
      <c r="V6" s="18">
        <f t="shared" si="4"/>
        <v>0</v>
      </c>
      <c r="W6" s="24" t="str">
        <f>IF($V6=1,SUMPRODUCT(($V$2:$V$12=1)*(Tabelle583959[IP]&lt;Tabelle583959[[#This Row],[IP]]))+1,"")</f>
        <v/>
      </c>
      <c r="X6" s="24" t="str">
        <f>IF($D6=1,SUMPRODUCT((Tabelle583959[BePi]=1)*(Tabelle583959[OBP]&gt;Tabelle583959[[#This Row],[OBP]]))+1,"")</f>
        <v/>
      </c>
      <c r="Y6" s="24" t="str">
        <f>IF($D6=1,SUMPRODUCT((Tabelle583959[BePi]=1)*(Tabelle583959[OAVG]&gt;Tabelle583959[[#This Row],[OAVG]]))+1,"")</f>
        <v/>
      </c>
    </row>
    <row r="7" spans="1:25" x14ac:dyDescent="0.25">
      <c r="A7" s="7" t="s">
        <v>25</v>
      </c>
      <c r="B7" s="8">
        <v>18</v>
      </c>
      <c r="C7" s="9">
        <f t="shared" si="0"/>
        <v>16.5</v>
      </c>
      <c r="D7" s="10">
        <f t="shared" si="1"/>
        <v>1</v>
      </c>
      <c r="E7" s="11">
        <v>18</v>
      </c>
      <c r="F7" s="12">
        <f>IF($D7=1,CHOOSE(_xlfn.RANK.EQ(Tabelle583959[[#This Row],[ERA]],Tabelle583959[ERA],0),5,4,3,2,1,0,0,0,0,0,0,0),"")</f>
        <v>5</v>
      </c>
      <c r="G7" s="11">
        <v>0</v>
      </c>
      <c r="H7" s="12">
        <f>IF($D7=1,SUMPRODUCT((Tabelle583959[BePi]=1)*(Tabelle583959[OAVG]&gt;Tabelle583959[[#This Row],[OAVG]]))+1,"")</f>
        <v>7</v>
      </c>
      <c r="I7" s="11">
        <v>0.5</v>
      </c>
      <c r="J7" s="12">
        <f t="shared" si="2"/>
        <v>1</v>
      </c>
      <c r="K7" s="11">
        <v>0</v>
      </c>
      <c r="L7" s="12">
        <f>IF($D7=1,SUMPRODUCT((Tabelle583959[BePi]=1)*(Tabelle583959[H/Inn]&lt;Tabelle583959[[#This Row],[H/Inn]]))+1,"")</f>
        <v>1</v>
      </c>
      <c r="M7" s="11">
        <v>1</v>
      </c>
      <c r="N7" s="23">
        <f>IF($D7=1,SUMPRODUCT((Tabelle583959[BePi]=1)*(Tabelle583959[K/Inn]&lt;Tabelle583959[[#This Row],[K/Inn]]))+1,"")</f>
        <v>1</v>
      </c>
      <c r="O7" s="11">
        <v>2</v>
      </c>
      <c r="P7" s="12">
        <f>IF($D7=1,SUMPRODUCT((Tabelle583959[BePi]=1)*(Tabelle583959[BB/Inn]&gt;Tabelle583959[[#This Row],[BB/Inn]]))+1,"")</f>
        <v>1</v>
      </c>
      <c r="Q7" s="11">
        <v>0.5</v>
      </c>
      <c r="R7" s="12">
        <f>IF($D7=1,SUMPRODUCT((Tabelle583959[BePi]=1)*(Tabelle583959[K/BB]&lt;Tabelle583959[[#This Row],[K/BB]]))+1,"")</f>
        <v>1</v>
      </c>
      <c r="S7" s="13">
        <f t="shared" si="3"/>
        <v>17</v>
      </c>
      <c r="T7" s="15">
        <f>IF(S7=0,0,_xlfn.RANK.EQ(S7,Tabelle583959[Ges],0))</f>
        <v>7</v>
      </c>
      <c r="V7" s="7">
        <f t="shared" si="4"/>
        <v>1</v>
      </c>
      <c r="W7" s="24">
        <f>IF($V7=1,SUMPRODUCT(($V$2:$V$12=1)*(Tabelle583959[IP]&lt;Tabelle583959[[#This Row],[IP]]))+1,"")</f>
        <v>4</v>
      </c>
      <c r="X7" s="24">
        <f>IF($D7=1,SUMPRODUCT((Tabelle583959[BePi]=1)*(Tabelle583959[OBP]&gt;Tabelle583959[[#This Row],[OBP]]))+1,"")</f>
        <v>1</v>
      </c>
      <c r="Y7" s="24">
        <f>IF($D7=1,SUMPRODUCT((Tabelle583959[BePi]=1)*(Tabelle583959[OAVG]&gt;Tabelle583959[[#This Row],[OAVG]]))+1,"")</f>
        <v>7</v>
      </c>
    </row>
    <row r="8" spans="1:25" x14ac:dyDescent="0.25">
      <c r="A8" s="7" t="s">
        <v>26</v>
      </c>
      <c r="B8" s="8">
        <v>17.332999999999998</v>
      </c>
      <c r="C8" s="9">
        <f t="shared" si="0"/>
        <v>16.5</v>
      </c>
      <c r="D8" s="10">
        <f t="shared" si="1"/>
        <v>1</v>
      </c>
      <c r="E8" s="11">
        <v>11.423296601857729</v>
      </c>
      <c r="F8" s="12">
        <f>IF($D8=1,CHOOSE(_xlfn.RANK.EQ(Tabelle583959[[#This Row],[ERA]],Tabelle583959[ERA],0),5,4,3,2,1,0,0,0,0,0,0,0),"")</f>
        <v>4</v>
      </c>
      <c r="G8" s="11">
        <v>0.28205128205128205</v>
      </c>
      <c r="H8" s="12">
        <f>IF($D8=1,SUMPRODUCT((Tabelle583959[BePi]=1)*(Tabelle583959[OAVG]&gt;Tabelle583959[[#This Row],[OAVG]]))+1,"")</f>
        <v>5</v>
      </c>
      <c r="I8" s="11">
        <v>0.4563106796116505</v>
      </c>
      <c r="J8" s="12">
        <f t="shared" si="2"/>
        <v>5</v>
      </c>
      <c r="K8" s="11">
        <v>1.2692551779841921</v>
      </c>
      <c r="L8" s="12">
        <f>IF($D8=1,SUMPRODUCT((Tabelle583959[BePi]=1)*(Tabelle583959[H/Inn]&lt;Tabelle583959[[#This Row],[H/Inn]]))+1,"")</f>
        <v>3</v>
      </c>
      <c r="M8" s="11">
        <v>1.0960000000000001</v>
      </c>
      <c r="N8" s="23">
        <f>IF($D8=1,SUMPRODUCT((Tabelle583959[BePi]=1)*(Tabelle583959[K/Inn]&lt;Tabelle583959[[#This Row],[K/Inn]]))+1,"")</f>
        <v>2</v>
      </c>
      <c r="O8" s="11">
        <v>1.2115617608030924</v>
      </c>
      <c r="P8" s="12">
        <f>IF($D8=1,SUMPRODUCT((Tabelle583959[BePi]=1)*(Tabelle583959[BB/Inn]&gt;Tabelle583959[[#This Row],[BB/Inn]]))+1,"")</f>
        <v>4</v>
      </c>
      <c r="Q8" s="11">
        <v>0.90476190476190477</v>
      </c>
      <c r="R8" s="12">
        <f>IF($D8=1,SUMPRODUCT((Tabelle583959[BePi]=1)*(Tabelle583959[K/BB]&lt;Tabelle583959[[#This Row],[K/BB]]))+1,"")</f>
        <v>2</v>
      </c>
      <c r="S8" s="13">
        <f t="shared" si="3"/>
        <v>25</v>
      </c>
      <c r="T8" s="15">
        <f>IF(S8=0,0,_xlfn.RANK.EQ(S8,Tabelle583959[Ges],0))</f>
        <v>4</v>
      </c>
      <c r="V8" s="18">
        <f t="shared" si="4"/>
        <v>1</v>
      </c>
      <c r="W8" s="24">
        <f>IF($V8=1,SUMPRODUCT(($V$2:$V$12=1)*(Tabelle583959[IP]&lt;Tabelle583959[[#This Row],[IP]]))+1,"")</f>
        <v>3</v>
      </c>
      <c r="X8" s="24">
        <f>IF($D8=1,SUMPRODUCT((Tabelle583959[BePi]=1)*(Tabelle583959[OBP]&gt;Tabelle583959[[#This Row],[OBP]]))+1,"")</f>
        <v>5</v>
      </c>
      <c r="Y8" s="24">
        <f>IF($D8=1,SUMPRODUCT((Tabelle583959[BePi]=1)*(Tabelle583959[OAVG]&gt;Tabelle583959[[#This Row],[OAVG]]))+1,"")</f>
        <v>5</v>
      </c>
    </row>
    <row r="9" spans="1:25" x14ac:dyDescent="0.25">
      <c r="A9" s="7" t="s">
        <v>27</v>
      </c>
      <c r="B9" s="8">
        <v>5</v>
      </c>
      <c r="C9" s="9">
        <f t="shared" si="0"/>
        <v>16.5</v>
      </c>
      <c r="D9" s="10" t="str">
        <f t="shared" si="1"/>
        <v/>
      </c>
      <c r="E9" s="11">
        <v>0</v>
      </c>
      <c r="F9" s="12" t="str">
        <f>IF($D9=1,CHOOSE(_xlfn.RANK.EQ(Tabelle583959[[#This Row],[ERA]],Tabelle583959[ERA],0),5,4,3,2,1,0,0,0,0,0,0,0),"")</f>
        <v/>
      </c>
      <c r="G9" s="11">
        <v>0</v>
      </c>
      <c r="H9" s="12" t="str">
        <f>IF($D9=1,SUMPRODUCT((Tabelle583959[BePi]=1)*(Tabelle583959[OAVG]&gt;Tabelle583959[[#This Row],[OAVG]]))+1,"")</f>
        <v/>
      </c>
      <c r="I9" s="11">
        <v>0</v>
      </c>
      <c r="J9" s="12">
        <f t="shared" si="2"/>
        <v>0</v>
      </c>
      <c r="K9" s="11">
        <v>0</v>
      </c>
      <c r="L9" s="12" t="str">
        <f>IF($D9=1,SUMPRODUCT((Tabelle583959[BePi]=1)*(Tabelle583959[H/Inn]&lt;Tabelle583959[[#This Row],[H/Inn]]))+1,"")</f>
        <v/>
      </c>
      <c r="M9" s="11">
        <v>0</v>
      </c>
      <c r="N9" s="23" t="str">
        <f>IF($D9=1,SUMPRODUCT((Tabelle583959[BePi]=1)*(Tabelle583959[K/Inn]&lt;Tabelle583959[[#This Row],[K/Inn]]))+1,"")</f>
        <v/>
      </c>
      <c r="O9" s="11">
        <v>0</v>
      </c>
      <c r="P9" s="12" t="str">
        <f>IF($D9=1,SUMPRODUCT((Tabelle583959[BePi]=1)*(Tabelle583959[BB/Inn]&gt;Tabelle583959[[#This Row],[BB/Inn]]))+1,"")</f>
        <v/>
      </c>
      <c r="Q9" s="11">
        <v>0</v>
      </c>
      <c r="R9" s="12" t="str">
        <f>IF($D9=1,SUMPRODUCT((Tabelle583959[BePi]=1)*(Tabelle583959[K/BB]&lt;Tabelle583959[[#This Row],[K/BB]]))+1,"")</f>
        <v/>
      </c>
      <c r="S9" s="13">
        <f t="shared" si="3"/>
        <v>0</v>
      </c>
      <c r="T9" s="15">
        <f>IF(S9=0,0,_xlfn.RANK.EQ(S9,Tabelle583959[Ges],0))</f>
        <v>0</v>
      </c>
      <c r="V9" s="7">
        <f t="shared" si="4"/>
        <v>0</v>
      </c>
      <c r="W9" s="24" t="str">
        <f>IF($V9=1,SUMPRODUCT(($V$2:$V$12=1)*(Tabelle583959[IP]&lt;Tabelle583959[[#This Row],[IP]]))+1,"")</f>
        <v/>
      </c>
      <c r="X9" s="24" t="str">
        <f>IF($D9=1,SUMPRODUCT((Tabelle583959[BePi]=1)*(Tabelle583959[OBP]&gt;Tabelle583959[[#This Row],[OBP]]))+1,"")</f>
        <v/>
      </c>
      <c r="Y9" s="24" t="str">
        <f>IF($D9=1,SUMPRODUCT((Tabelle583959[BePi]=1)*(Tabelle583959[OAVG]&gt;Tabelle583959[[#This Row],[OAVG]]))+1,"")</f>
        <v/>
      </c>
    </row>
    <row r="10" spans="1:25" x14ac:dyDescent="0.25">
      <c r="A10" s="7" t="s">
        <v>28</v>
      </c>
      <c r="B10" s="8">
        <v>20</v>
      </c>
      <c r="C10" s="9">
        <f t="shared" si="0"/>
        <v>16.5</v>
      </c>
      <c r="D10" s="10">
        <f t="shared" si="1"/>
        <v>1</v>
      </c>
      <c r="E10" s="11">
        <v>5.786540934419202</v>
      </c>
      <c r="F10" s="12">
        <f>IF($D10=1,CHOOSE(_xlfn.RANK.EQ(Tabelle583959[[#This Row],[ERA]],Tabelle583959[ERA],0),5,4,3,2,1,0,0,0,0,0,0,0),"")</f>
        <v>1</v>
      </c>
      <c r="G10" s="11">
        <v>0.41666666666666669</v>
      </c>
      <c r="H10" s="12">
        <f>IF($D10=1,SUMPRODUCT((Tabelle583959[BePi]=1)*(Tabelle583959[OAVG]&gt;Tabelle583959[[#This Row],[OAVG]]))+1,"")</f>
        <v>1</v>
      </c>
      <c r="I10" s="11">
        <v>0.48148148148148145</v>
      </c>
      <c r="J10" s="12">
        <f t="shared" si="2"/>
        <v>2</v>
      </c>
      <c r="K10" s="11">
        <v>2.1431633090441489</v>
      </c>
      <c r="L10" s="12">
        <f>IF($D10=1,SUMPRODUCT((Tabelle583959[BePi]=1)*(Tabelle583959[H/Inn]&lt;Tabelle583959[[#This Row],[H/Inn]]))+1,"")</f>
        <v>7</v>
      </c>
      <c r="M10" s="11">
        <v>1.2849999999999999</v>
      </c>
      <c r="N10" s="23">
        <f>IF($D10=1,SUMPRODUCT((Tabelle583959[BePi]=1)*(Tabelle583959[K/Inn]&lt;Tabelle583959[[#This Row],[K/Inn]]))+1,"")</f>
        <v>6</v>
      </c>
      <c r="O10" s="11">
        <v>0.42863266180882981</v>
      </c>
      <c r="P10" s="12">
        <f>IF($D10=1,SUMPRODUCT((Tabelle583959[BePi]=1)*(Tabelle583959[BB/Inn]&gt;Tabelle583959[[#This Row],[BB/Inn]]))+1,"")</f>
        <v>6</v>
      </c>
      <c r="Q10" s="11">
        <v>3</v>
      </c>
      <c r="R10" s="12">
        <f>IF($D10=1,SUMPRODUCT((Tabelle583959[BePi]=1)*(Tabelle583959[K/BB]&lt;Tabelle583959[[#This Row],[K/BB]]))+1,"")</f>
        <v>6</v>
      </c>
      <c r="S10" s="13">
        <f t="shared" si="3"/>
        <v>29</v>
      </c>
      <c r="T10" s="15">
        <f>IF(S10=0,0,_xlfn.RANK.EQ(S10,Tabelle583959[Ges],0))</f>
        <v>1</v>
      </c>
      <c r="V10" s="18">
        <f t="shared" si="4"/>
        <v>1</v>
      </c>
      <c r="W10" s="24">
        <f>IF($V10=1,SUMPRODUCT(($V$2:$V$12=1)*(Tabelle583959[IP]&lt;Tabelle583959[[#This Row],[IP]]))+1,"")</f>
        <v>6</v>
      </c>
      <c r="X10" s="24">
        <f>IF($D10=1,SUMPRODUCT((Tabelle583959[BePi]=1)*(Tabelle583959[OBP]&gt;Tabelle583959[[#This Row],[OBP]]))+1,"")</f>
        <v>2</v>
      </c>
      <c r="Y10" s="24">
        <f>IF($D10=1,SUMPRODUCT((Tabelle583959[BePi]=1)*(Tabelle583959[OAVG]&gt;Tabelle583959[[#This Row],[OAVG]]))+1,"")</f>
        <v>1</v>
      </c>
    </row>
    <row r="11" spans="1:25" x14ac:dyDescent="0.25">
      <c r="A11" s="7" t="s">
        <v>29</v>
      </c>
      <c r="B11" s="8">
        <v>16.666</v>
      </c>
      <c r="C11" s="9">
        <f t="shared" si="0"/>
        <v>16.5</v>
      </c>
      <c r="D11" s="10">
        <f t="shared" si="1"/>
        <v>1</v>
      </c>
      <c r="E11" s="11">
        <v>4.5</v>
      </c>
      <c r="F11" s="12">
        <f>IF($D11=1,CHOOSE(_xlfn.RANK.EQ(Tabelle583959[[#This Row],[ERA]],Tabelle583959[ERA],0),5,4,3,2,1,0,0,0,0,0,0,0),"")</f>
        <v>0</v>
      </c>
      <c r="G11" s="11">
        <v>0.3</v>
      </c>
      <c r="H11" s="12">
        <f>IF($D11=1,SUMPRODUCT((Tabelle583959[BePi]=1)*(Tabelle583959[OAVG]&gt;Tabelle583959[[#This Row],[OAVG]]))+1,"")</f>
        <v>4</v>
      </c>
      <c r="I11" s="11">
        <v>0.46153846153846156</v>
      </c>
      <c r="J11" s="12">
        <f t="shared" si="2"/>
        <v>4</v>
      </c>
      <c r="K11" s="11">
        <v>1.5</v>
      </c>
      <c r="L11" s="12">
        <f>IF($D11=1,SUMPRODUCT((Tabelle583959[BePi]=1)*(Tabelle583959[H/Inn]&lt;Tabelle583959[[#This Row],[H/Inn]]))+1,"")</f>
        <v>4</v>
      </c>
      <c r="M11" s="11">
        <v>2</v>
      </c>
      <c r="N11" s="23">
        <f>IF($D11=1,SUMPRODUCT((Tabelle583959[BePi]=1)*(Tabelle583959[K/Inn]&lt;Tabelle583959[[#This Row],[K/Inn]]))+1,"")</f>
        <v>7</v>
      </c>
      <c r="O11" s="11">
        <v>1.5</v>
      </c>
      <c r="P11" s="12">
        <f>IF($D11=1,SUMPRODUCT((Tabelle583959[BePi]=1)*(Tabelle583959[BB/Inn]&gt;Tabelle583959[[#This Row],[BB/Inn]]))+1,"")</f>
        <v>2</v>
      </c>
      <c r="Q11" s="11">
        <v>1.3333333333333333</v>
      </c>
      <c r="R11" s="12">
        <f>IF($D11=1,SUMPRODUCT((Tabelle583959[BePi]=1)*(Tabelle583959[K/BB]&lt;Tabelle583959[[#This Row],[K/BB]]))+1,"")</f>
        <v>5</v>
      </c>
      <c r="S11" s="13">
        <f t="shared" si="3"/>
        <v>26</v>
      </c>
      <c r="T11" s="15">
        <f>IF(S11=0,0,_xlfn.RANK.EQ(S11,Tabelle583959[Ges],0))</f>
        <v>2</v>
      </c>
      <c r="V11" s="7">
        <f t="shared" si="4"/>
        <v>1</v>
      </c>
      <c r="W11" s="24">
        <f>IF($V11=1,SUMPRODUCT(($V$2:$V$12=1)*(Tabelle583959[IP]&lt;Tabelle583959[[#This Row],[IP]]))+1,"")</f>
        <v>1</v>
      </c>
      <c r="X11" s="24">
        <f>IF($D11=1,SUMPRODUCT((Tabelle583959[BePi]=1)*(Tabelle583959[OBP]&gt;Tabelle583959[[#This Row],[OBP]]))+1,"")</f>
        <v>4</v>
      </c>
      <c r="Y11" s="24">
        <f>IF($D11=1,SUMPRODUCT((Tabelle583959[BePi]=1)*(Tabelle583959[OAVG]&gt;Tabelle583959[[#This Row],[OAVG]]))+1,"")</f>
        <v>4</v>
      </c>
    </row>
    <row r="12" spans="1:25" x14ac:dyDescent="0.25">
      <c r="A12" s="7" t="s">
        <v>30</v>
      </c>
      <c r="B12" s="8">
        <v>18.666</v>
      </c>
      <c r="C12" s="9">
        <f t="shared" si="0"/>
        <v>16.5</v>
      </c>
      <c r="D12" s="10">
        <f t="shared" si="1"/>
        <v>1</v>
      </c>
      <c r="E12" s="11">
        <v>8.5267645665561336</v>
      </c>
      <c r="F12" s="12">
        <f>IF($D12=1,CHOOSE(_xlfn.RANK.EQ(Tabelle583959[[#This Row],[ERA]],Tabelle583959[ERA],0),5,4,3,2,1,0,0,0,0,0,0,0),"")</f>
        <v>3</v>
      </c>
      <c r="G12" s="11">
        <v>0.1875</v>
      </c>
      <c r="H12" s="12">
        <f>IF($D12=1,SUMPRODUCT((Tabelle583959[BePi]=1)*(Tabelle583959[OAVG]&gt;Tabelle583959[[#This Row],[OAVG]]))+1,"")</f>
        <v>6</v>
      </c>
      <c r="I12" s="11">
        <v>0.41176470588235292</v>
      </c>
      <c r="J12" s="12">
        <f t="shared" si="2"/>
        <v>0</v>
      </c>
      <c r="K12" s="11">
        <v>0.71</v>
      </c>
      <c r="L12" s="12">
        <f>IF($D12=1,SUMPRODUCT((Tabelle583959[BePi]=1)*(Tabelle583959[H/Inn]&lt;Tabelle583959[[#This Row],[H/Inn]]))+1,"")</f>
        <v>2</v>
      </c>
      <c r="M12" s="11">
        <v>1.2629999999999999</v>
      </c>
      <c r="N12" s="23">
        <f>IF($D12=1,SUMPRODUCT((Tabelle583959[BePi]=1)*(Tabelle583959[K/Inn]&lt;Tabelle583959[[#This Row],[K/Inn]]))+1,"")</f>
        <v>5</v>
      </c>
      <c r="O12" s="11">
        <v>1.342175903994947</v>
      </c>
      <c r="P12" s="12">
        <f>IF($D12=1,SUMPRODUCT((Tabelle583959[BePi]=1)*(Tabelle583959[BB/Inn]&gt;Tabelle583959[[#This Row],[BB/Inn]]))+1,"")</f>
        <v>3</v>
      </c>
      <c r="Q12" s="11">
        <v>0.94117647058823528</v>
      </c>
      <c r="R12" s="12">
        <f>IF($D12=1,SUMPRODUCT((Tabelle583959[BePi]=1)*(Tabelle583959[K/BB]&lt;Tabelle583959[[#This Row],[K/BB]]))+1,"")</f>
        <v>3</v>
      </c>
      <c r="S12" s="13">
        <f t="shared" si="3"/>
        <v>22</v>
      </c>
      <c r="T12" s="15">
        <f>IF(S12=0,0,_xlfn.RANK.EQ(S12,Tabelle583959[Ges],0))</f>
        <v>6</v>
      </c>
      <c r="V12" s="18">
        <f t="shared" si="4"/>
        <v>1</v>
      </c>
      <c r="W12" s="24">
        <f>IF($V12=1,SUMPRODUCT(($V$2:$V$12=1)*(Tabelle583959[IP]&lt;Tabelle583959[[#This Row],[IP]]))+1,"")</f>
        <v>5</v>
      </c>
      <c r="X12" s="24">
        <f>IF($D12=1,SUMPRODUCT((Tabelle583959[BePi]=1)*(Tabelle583959[OBP]&gt;Tabelle583959[[#This Row],[OBP]]))+1,"")</f>
        <v>7</v>
      </c>
      <c r="Y12" s="24">
        <f>IF($D12=1,SUMPRODUCT((Tabelle583959[BePi]=1)*(Tabelle583959[OAVG]&gt;Tabelle583959[[#This Row],[OAVG]]))+1,"")</f>
        <v>6</v>
      </c>
    </row>
    <row r="14" spans="1:25" x14ac:dyDescent="0.25">
      <c r="A14" t="s">
        <v>35</v>
      </c>
      <c r="D14" t="s">
        <v>31</v>
      </c>
    </row>
    <row r="15" spans="1:25" x14ac:dyDescent="0.25">
      <c r="D15" t="s">
        <v>32</v>
      </c>
    </row>
    <row r="16" spans="1:25" x14ac:dyDescent="0.25">
      <c r="D16" s="22" t="s">
        <v>34</v>
      </c>
    </row>
    <row r="17" spans="4:7" x14ac:dyDescent="0.25">
      <c r="D17" s="22" t="s">
        <v>33</v>
      </c>
    </row>
    <row r="19" spans="4:7" x14ac:dyDescent="0.25">
      <c r="G19" t="s">
        <v>36</v>
      </c>
    </row>
    <row r="20" spans="4:7" x14ac:dyDescent="0.25">
      <c r="G20" t="s">
        <v>39</v>
      </c>
    </row>
    <row r="26" spans="4:7" x14ac:dyDescent="0.25">
      <c r="G26" s="25" t="s">
        <v>40</v>
      </c>
    </row>
  </sheetData>
  <conditionalFormatting sqref="D3">
    <cfRule type="expression" dxfId="42" priority="33">
      <formula>($B3&gt;=16.5)</formula>
    </cfRule>
  </conditionalFormatting>
  <conditionalFormatting sqref="D4">
    <cfRule type="expression" dxfId="41" priority="32">
      <formula>($B4&gt;=16.5)</formula>
    </cfRule>
  </conditionalFormatting>
  <conditionalFormatting sqref="D5">
    <cfRule type="expression" dxfId="40" priority="31">
      <formula>($B5&gt;=16.5)</formula>
    </cfRule>
  </conditionalFormatting>
  <conditionalFormatting sqref="D6">
    <cfRule type="expression" dxfId="39" priority="30">
      <formula>($B6&gt;=16.5)</formula>
    </cfRule>
  </conditionalFormatting>
  <conditionalFormatting sqref="D7">
    <cfRule type="expression" dxfId="38" priority="29">
      <formula>($B7&gt;=16.5)</formula>
    </cfRule>
  </conditionalFormatting>
  <conditionalFormatting sqref="D8">
    <cfRule type="expression" dxfId="37" priority="28">
      <formula>($B8&gt;=16.5)</formula>
    </cfRule>
  </conditionalFormatting>
  <conditionalFormatting sqref="D9">
    <cfRule type="expression" dxfId="36" priority="27">
      <formula>($B9&gt;=16.5)</formula>
    </cfRule>
  </conditionalFormatting>
  <conditionalFormatting sqref="D10">
    <cfRule type="expression" dxfId="35" priority="26">
      <formula>($B10&gt;=16.5)</formula>
    </cfRule>
  </conditionalFormatting>
  <conditionalFormatting sqref="D11">
    <cfRule type="expression" dxfId="34" priority="25">
      <formula>($B11&gt;=16.5)</formula>
    </cfRule>
  </conditionalFormatting>
  <conditionalFormatting sqref="D12">
    <cfRule type="expression" dxfId="33" priority="23">
      <formula>($B12&gt;=16.5)</formula>
    </cfRule>
  </conditionalFormatting>
  <conditionalFormatting sqref="V2">
    <cfRule type="expression" dxfId="32" priority="22">
      <formula>($B2&gt;=16.5)</formula>
    </cfRule>
  </conditionalFormatting>
  <conditionalFormatting sqref="V3">
    <cfRule type="expression" dxfId="31" priority="21">
      <formula>($B3&gt;=16.5)</formula>
    </cfRule>
  </conditionalFormatting>
  <conditionalFormatting sqref="V4">
    <cfRule type="expression" dxfId="30" priority="20">
      <formula>($B4&gt;=16.5)</formula>
    </cfRule>
  </conditionalFormatting>
  <conditionalFormatting sqref="V5">
    <cfRule type="expression" dxfId="29" priority="19">
      <formula>($B5&gt;=16.5)</formula>
    </cfRule>
  </conditionalFormatting>
  <conditionalFormatting sqref="V6">
    <cfRule type="expression" dxfId="28" priority="18">
      <formula>($B6&gt;=16.5)</formula>
    </cfRule>
  </conditionalFormatting>
  <conditionalFormatting sqref="V7">
    <cfRule type="expression" dxfId="27" priority="17">
      <formula>($B7&gt;=16.5)</formula>
    </cfRule>
  </conditionalFormatting>
  <conditionalFormatting sqref="V8">
    <cfRule type="expression" dxfId="26" priority="16">
      <formula>($B8&gt;=16.5)</formula>
    </cfRule>
  </conditionalFormatting>
  <conditionalFormatting sqref="V9">
    <cfRule type="expression" dxfId="25" priority="15">
      <formula>($B9&gt;=16.5)</formula>
    </cfRule>
  </conditionalFormatting>
  <conditionalFormatting sqref="V10">
    <cfRule type="expression" dxfId="24" priority="14">
      <formula>($B10&gt;=16.5)</formula>
    </cfRule>
  </conditionalFormatting>
  <conditionalFormatting sqref="V11">
    <cfRule type="expression" dxfId="23" priority="13">
      <formula>($B11&gt;=16.5)</formula>
    </cfRule>
  </conditionalFormatting>
  <conditionalFormatting sqref="V12">
    <cfRule type="expression" dxfId="22" priority="12">
      <formula>($B12&gt;=16.5)</formula>
    </cfRule>
  </conditionalFormatting>
  <conditionalFormatting sqref="D2">
    <cfRule type="expression" dxfId="11" priority="1">
      <formula>($B2&gt;=16.5)</formula>
    </cfRule>
  </conditionalFormatting>
  <pageMargins left="0.7" right="0.7" top="0.78740157499999996" bottom="0.78740157499999996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"/>
  <sheetViews>
    <sheetView workbookViewId="0">
      <selection activeCell="J18" sqref="J18"/>
    </sheetView>
  </sheetViews>
  <sheetFormatPr baseColWidth="10" defaultRowHeight="15" x14ac:dyDescent="0.25"/>
  <sheetData>
    <row r="1" spans="1:12" x14ac:dyDescent="0.25">
      <c r="A1" s="26" t="s">
        <v>0</v>
      </c>
      <c r="B1" s="27" t="s">
        <v>1</v>
      </c>
      <c r="C1" s="28" t="s">
        <v>2</v>
      </c>
      <c r="D1" s="29" t="s">
        <v>3</v>
      </c>
      <c r="E1" s="27" t="s">
        <v>4</v>
      </c>
      <c r="F1" s="33" t="s">
        <v>5</v>
      </c>
      <c r="G1" s="27" t="s">
        <v>6</v>
      </c>
      <c r="H1" s="33" t="s">
        <v>7</v>
      </c>
      <c r="I1" s="27" t="s">
        <v>12</v>
      </c>
      <c r="J1" s="33" t="s">
        <v>13</v>
      </c>
      <c r="K1" s="30" t="s">
        <v>18</v>
      </c>
      <c r="L1" s="31" t="s">
        <v>19</v>
      </c>
    </row>
    <row r="2" spans="1:12" x14ac:dyDescent="0.25">
      <c r="A2" s="18" t="s">
        <v>20</v>
      </c>
      <c r="B2" s="17">
        <v>16.666</v>
      </c>
      <c r="C2" s="18">
        <f>$B$15*1.5</f>
        <v>16.5</v>
      </c>
      <c r="D2" s="24">
        <f>IF($B2&gt;=$C2,1,"")</f>
        <v>1</v>
      </c>
      <c r="E2" s="20">
        <v>5.4</v>
      </c>
      <c r="F2" s="24"/>
      <c r="G2" s="20">
        <v>0.36699999999999999</v>
      </c>
      <c r="H2" s="24"/>
      <c r="I2" s="20">
        <v>1.1399999999999999</v>
      </c>
      <c r="J2" s="24">
        <v>7</v>
      </c>
      <c r="K2" s="21">
        <f>IFERROR($F2+$H2+$J2,0)</f>
        <v>7</v>
      </c>
      <c r="L2" s="32">
        <f>IF($K2=0,0,_xlfn.RANK.EQ($K2,$K$2:$K$12,0))</f>
        <v>7</v>
      </c>
    </row>
    <row r="3" spans="1:12" x14ac:dyDescent="0.25">
      <c r="A3" s="7" t="s">
        <v>21</v>
      </c>
      <c r="B3" s="16">
        <v>0</v>
      </c>
      <c r="C3" s="18">
        <f t="shared" ref="C3:C12" si="0">$B$15*1.5</f>
        <v>16.5</v>
      </c>
      <c r="D3" s="24" t="str">
        <f t="shared" ref="D3:D12" si="1">IF($B3&gt;=$C3,1,"")</f>
        <v/>
      </c>
      <c r="E3" s="19">
        <v>0</v>
      </c>
      <c r="F3" s="24" t="str">
        <f>IF($D3=1,CHOOSE(_xlfn.RANK.EQ($E3,$E$3:$E$12,0),5,4,3,2,1),"")</f>
        <v/>
      </c>
      <c r="G3" s="19">
        <v>0</v>
      </c>
      <c r="H3" s="24" t="str">
        <f>IF($D3=1,SUMPRODUCT((Tabelle583959[BePi]=1)*(Tabelle583959[OAVG]&gt;Tabelle583959[[#This Row],[OAVG]]))+1,"")</f>
        <v/>
      </c>
      <c r="I3" s="19">
        <v>0</v>
      </c>
      <c r="J3" s="24"/>
      <c r="K3" s="21">
        <f t="shared" ref="K3:K12" si="2">IFERROR($F3+$H3+$J3,0)</f>
        <v>0</v>
      </c>
      <c r="L3" s="32">
        <f>IF($K3=0,0,_xlfn.RANK.EQ($K3,$K$2:$K$12,0))</f>
        <v>0</v>
      </c>
    </row>
    <row r="4" spans="1:12" x14ac:dyDescent="0.25">
      <c r="A4" s="18" t="s">
        <v>22</v>
      </c>
      <c r="B4" s="17">
        <v>20</v>
      </c>
      <c r="C4" s="18">
        <f t="shared" si="0"/>
        <v>16.5</v>
      </c>
      <c r="D4" s="24">
        <f t="shared" si="1"/>
        <v>1</v>
      </c>
      <c r="E4" s="20">
        <v>8.1</v>
      </c>
      <c r="F4" s="24">
        <f t="shared" ref="F4:F10" si="3">IF($D4=1,CHOOSE(_xlfn.RANK.EQ($E4,$E$3:$E$12,0),5,4,3,2,1),"")</f>
        <v>3</v>
      </c>
      <c r="G4" s="20">
        <v>0.34</v>
      </c>
      <c r="H4" s="24">
        <v>5</v>
      </c>
      <c r="I4" s="20">
        <v>1.101</v>
      </c>
      <c r="J4" s="24">
        <v>5.5</v>
      </c>
      <c r="K4" s="21">
        <f t="shared" si="2"/>
        <v>13.5</v>
      </c>
      <c r="L4" s="32">
        <f>IF($K4=0,0,_xlfn.RANK.EQ($K4,$K$2:$K$12,0))</f>
        <v>1</v>
      </c>
    </row>
    <row r="5" spans="1:12" x14ac:dyDescent="0.25">
      <c r="A5" s="7" t="s">
        <v>23</v>
      </c>
      <c r="B5" s="16">
        <v>7</v>
      </c>
      <c r="C5" s="18">
        <f t="shared" si="0"/>
        <v>16.5</v>
      </c>
      <c r="D5" s="24" t="str">
        <f t="shared" si="1"/>
        <v/>
      </c>
      <c r="E5" s="19">
        <v>0</v>
      </c>
      <c r="F5" s="24" t="str">
        <f t="shared" si="3"/>
        <v/>
      </c>
      <c r="G5" s="19">
        <v>0</v>
      </c>
      <c r="H5" s="24" t="str">
        <f>IF($D5=1,SUMPRODUCT((Tabelle583959[BePi]=1)*(Tabelle583959[OAVG]&gt;Tabelle583959[[#This Row],[OAVG]]))+1,"")</f>
        <v/>
      </c>
      <c r="I5" s="19">
        <v>0</v>
      </c>
      <c r="J5" s="24"/>
      <c r="K5" s="21">
        <f t="shared" si="2"/>
        <v>0</v>
      </c>
      <c r="L5" s="32">
        <f>IF($K5=0,0,_xlfn.RANK.EQ($K5,$K$2:$K$12,0))</f>
        <v>0</v>
      </c>
    </row>
    <row r="6" spans="1:12" x14ac:dyDescent="0.25">
      <c r="A6" s="18" t="s">
        <v>24</v>
      </c>
      <c r="B6" s="17">
        <v>9</v>
      </c>
      <c r="C6" s="18">
        <f t="shared" si="0"/>
        <v>16.5</v>
      </c>
      <c r="D6" s="24" t="str">
        <f t="shared" si="1"/>
        <v/>
      </c>
      <c r="E6" s="20">
        <v>0</v>
      </c>
      <c r="F6" s="24" t="str">
        <f t="shared" si="3"/>
        <v/>
      </c>
      <c r="G6" s="20">
        <v>0</v>
      </c>
      <c r="H6" s="24" t="str">
        <f>IF($D6=1,SUMPRODUCT((Tabelle583959[BePi]=1)*(Tabelle583959[OAVG]&gt;Tabelle583959[[#This Row],[OAVG]]))+1,"")</f>
        <v/>
      </c>
      <c r="I6" s="20">
        <v>0</v>
      </c>
      <c r="J6" s="24"/>
      <c r="K6" s="21">
        <f t="shared" si="2"/>
        <v>0</v>
      </c>
      <c r="L6" s="32">
        <f>IF($K6=0,0,_xlfn.RANK.EQ($K6,$K$2:$K$12,0))</f>
        <v>0</v>
      </c>
    </row>
    <row r="7" spans="1:12" x14ac:dyDescent="0.25">
      <c r="A7" s="7" t="s">
        <v>25</v>
      </c>
      <c r="B7" s="16">
        <v>18</v>
      </c>
      <c r="C7" s="18">
        <f t="shared" si="0"/>
        <v>16.5</v>
      </c>
      <c r="D7" s="24">
        <f t="shared" si="1"/>
        <v>1</v>
      </c>
      <c r="E7" s="19">
        <v>18</v>
      </c>
      <c r="F7" s="24">
        <f t="shared" si="3"/>
        <v>5</v>
      </c>
      <c r="G7" s="19">
        <v>0</v>
      </c>
      <c r="H7" s="24">
        <v>1</v>
      </c>
      <c r="I7" s="19">
        <v>1</v>
      </c>
      <c r="J7" s="24">
        <v>4</v>
      </c>
      <c r="K7" s="21">
        <f t="shared" si="2"/>
        <v>10</v>
      </c>
      <c r="L7" s="32">
        <f>IF($K7=0,0,_xlfn.RANK.EQ($K7,$K$2:$K$12,0))</f>
        <v>5</v>
      </c>
    </row>
    <row r="8" spans="1:12" x14ac:dyDescent="0.25">
      <c r="A8" s="18" t="s">
        <v>26</v>
      </c>
      <c r="B8" s="17">
        <v>17.332999999999998</v>
      </c>
      <c r="C8" s="18">
        <f t="shared" si="0"/>
        <v>16.5</v>
      </c>
      <c r="D8" s="24">
        <f t="shared" si="1"/>
        <v>1</v>
      </c>
      <c r="E8" s="20">
        <v>8.1</v>
      </c>
      <c r="F8" s="24">
        <f t="shared" si="3"/>
        <v>3</v>
      </c>
      <c r="G8" s="20">
        <v>0.34</v>
      </c>
      <c r="H8" s="24">
        <v>5</v>
      </c>
      <c r="I8" s="20">
        <v>1.101</v>
      </c>
      <c r="J8" s="24">
        <v>5.5</v>
      </c>
      <c r="K8" s="21">
        <f t="shared" si="2"/>
        <v>13.5</v>
      </c>
      <c r="L8" s="32">
        <f>IF($K8=0,0,_xlfn.RANK.EQ($K8,$K$2:$K$12,0))</f>
        <v>1</v>
      </c>
    </row>
    <row r="9" spans="1:12" x14ac:dyDescent="0.25">
      <c r="A9" s="7" t="s">
        <v>27</v>
      </c>
      <c r="B9" s="16">
        <v>5</v>
      </c>
      <c r="C9" s="18">
        <f t="shared" si="0"/>
        <v>16.5</v>
      </c>
      <c r="D9" s="24" t="str">
        <f t="shared" si="1"/>
        <v/>
      </c>
      <c r="E9" s="19">
        <v>0</v>
      </c>
      <c r="F9" s="24" t="str">
        <f t="shared" si="3"/>
        <v/>
      </c>
      <c r="G9" s="19">
        <v>0</v>
      </c>
      <c r="H9" s="24" t="str">
        <f>IF($D9=1,SUMPRODUCT((Tabelle583959[BePi]=1)*(Tabelle583959[OAVG]&gt;Tabelle583959[[#This Row],[OAVG]]))+1,"")</f>
        <v/>
      </c>
      <c r="I9" s="19">
        <v>0</v>
      </c>
      <c r="J9" s="24"/>
      <c r="K9" s="21">
        <f t="shared" si="2"/>
        <v>0</v>
      </c>
      <c r="L9" s="32">
        <f>IF($K9=0,0,_xlfn.RANK.EQ($K9,$K$2:$K$12,0))</f>
        <v>0</v>
      </c>
    </row>
    <row r="10" spans="1:12" x14ac:dyDescent="0.25">
      <c r="A10" s="18" t="s">
        <v>28</v>
      </c>
      <c r="B10" s="17">
        <v>20</v>
      </c>
      <c r="C10" s="18">
        <f t="shared" si="0"/>
        <v>16.5</v>
      </c>
      <c r="D10" s="24">
        <f t="shared" si="1"/>
        <v>1</v>
      </c>
      <c r="E10" s="20">
        <v>5.7859999999999996</v>
      </c>
      <c r="F10" s="24">
        <f t="shared" si="3"/>
        <v>1</v>
      </c>
      <c r="G10" s="20">
        <v>0.41599999999999998</v>
      </c>
      <c r="H10" s="24"/>
      <c r="I10" s="20">
        <v>1.2849999999999999</v>
      </c>
      <c r="J10" s="24">
        <v>9</v>
      </c>
      <c r="K10" s="21">
        <f t="shared" si="2"/>
        <v>10</v>
      </c>
      <c r="L10" s="32">
        <f>IF($K10=0,0,_xlfn.RANK.EQ($K10,$K$2:$K$12,0))</f>
        <v>5</v>
      </c>
    </row>
    <row r="11" spans="1:12" x14ac:dyDescent="0.25">
      <c r="A11" s="7" t="s">
        <v>29</v>
      </c>
      <c r="B11" s="16">
        <v>16.666</v>
      </c>
      <c r="C11" s="18">
        <f t="shared" si="0"/>
        <v>16.5</v>
      </c>
      <c r="D11" s="24">
        <f t="shared" si="1"/>
        <v>1</v>
      </c>
      <c r="E11" s="19">
        <v>4.5</v>
      </c>
      <c r="F11" s="24"/>
      <c r="G11" s="19">
        <v>0.3</v>
      </c>
      <c r="H11" s="24">
        <v>3</v>
      </c>
      <c r="I11" s="19">
        <v>2</v>
      </c>
      <c r="J11" s="24">
        <v>10</v>
      </c>
      <c r="K11" s="21">
        <f t="shared" si="2"/>
        <v>13</v>
      </c>
      <c r="L11" s="32">
        <f>IF($K11=0,0,_xlfn.RANK.EQ($K11,$K$2:$K$12,0))</f>
        <v>3</v>
      </c>
    </row>
    <row r="12" spans="1:12" x14ac:dyDescent="0.25">
      <c r="A12" s="18" t="s">
        <v>30</v>
      </c>
      <c r="B12" s="17">
        <v>18.666</v>
      </c>
      <c r="C12" s="18">
        <f t="shared" si="0"/>
        <v>16.5</v>
      </c>
      <c r="D12" s="24">
        <f t="shared" si="1"/>
        <v>1</v>
      </c>
      <c r="E12" s="20">
        <v>8.5259999999999998</v>
      </c>
      <c r="F12" s="24">
        <v>2</v>
      </c>
      <c r="G12" s="20">
        <v>0.187</v>
      </c>
      <c r="H12" s="24">
        <v>2</v>
      </c>
      <c r="I12" s="20">
        <v>1.2629999999999999</v>
      </c>
      <c r="J12" s="24">
        <v>8</v>
      </c>
      <c r="K12" s="21">
        <f t="shared" si="2"/>
        <v>12</v>
      </c>
      <c r="L12" s="32">
        <f>IF($K12=0,0,_xlfn.RANK.EQ($K12,$K$2:$K$12,0))</f>
        <v>4</v>
      </c>
    </row>
    <row r="15" spans="1:12" x14ac:dyDescent="0.25">
      <c r="A15" t="s">
        <v>43</v>
      </c>
      <c r="B15" s="34">
        <v>11</v>
      </c>
      <c r="E15" t="s">
        <v>44</v>
      </c>
      <c r="G15" t="s">
        <v>45</v>
      </c>
      <c r="J15" t="s">
        <v>44</v>
      </c>
    </row>
    <row r="16" spans="1:12" x14ac:dyDescent="0.25">
      <c r="E16" t="s">
        <v>46</v>
      </c>
      <c r="G16" t="s">
        <v>46</v>
      </c>
      <c r="J16" t="s">
        <v>47</v>
      </c>
    </row>
    <row r="17" spans="10:10" x14ac:dyDescent="0.25">
      <c r="J17" t="s">
        <v>48</v>
      </c>
    </row>
  </sheetData>
  <conditionalFormatting sqref="D2:D12">
    <cfRule type="expression" dxfId="0" priority="1">
      <formula>($B2&gt;=16.5)</formula>
    </cfRule>
  </conditionalFormatting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P26" sqref="A1:P26"/>
    </sheetView>
  </sheetViews>
  <sheetFormatPr baseColWidth="10" defaultRowHeight="15" x14ac:dyDescent="0.25"/>
  <sheetData>
    <row r="1" spans="1:16" x14ac:dyDescent="0.25">
      <c r="A1" s="35"/>
      <c r="B1" s="36" t="s">
        <v>49</v>
      </c>
      <c r="C1" s="36" t="s">
        <v>2</v>
      </c>
      <c r="D1" s="36" t="s">
        <v>50</v>
      </c>
      <c r="E1" s="36" t="s">
        <v>51</v>
      </c>
      <c r="F1" s="36" t="s">
        <v>5</v>
      </c>
      <c r="G1" s="36" t="s">
        <v>52</v>
      </c>
      <c r="H1" s="36" t="s">
        <v>5</v>
      </c>
      <c r="I1" s="36" t="s">
        <v>53</v>
      </c>
      <c r="J1" s="36" t="s">
        <v>5</v>
      </c>
      <c r="K1" s="36" t="s">
        <v>54</v>
      </c>
      <c r="L1" s="36" t="s">
        <v>5</v>
      </c>
      <c r="M1" s="37" t="s">
        <v>55</v>
      </c>
      <c r="N1" s="36" t="s">
        <v>5</v>
      </c>
      <c r="O1" s="36" t="s">
        <v>18</v>
      </c>
      <c r="P1" s="50" t="s">
        <v>19</v>
      </c>
    </row>
    <row r="2" spans="1:16" x14ac:dyDescent="0.25">
      <c r="A2" s="35" t="s">
        <v>20</v>
      </c>
      <c r="B2" s="38">
        <v>15</v>
      </c>
      <c r="C2" s="38">
        <f t="shared" ref="C2:C22" si="0">$C$25*1.7</f>
        <v>18.7</v>
      </c>
      <c r="D2" s="38"/>
      <c r="E2" s="39">
        <v>1</v>
      </c>
      <c r="F2" s="40"/>
      <c r="G2" s="38">
        <v>7</v>
      </c>
      <c r="H2" s="40"/>
      <c r="I2" s="38">
        <v>8</v>
      </c>
      <c r="J2" s="40"/>
      <c r="K2" s="38">
        <v>0</v>
      </c>
      <c r="L2" s="40"/>
      <c r="M2" s="38">
        <v>0</v>
      </c>
      <c r="N2" s="40"/>
      <c r="O2" s="41">
        <v>0</v>
      </c>
      <c r="P2" s="48"/>
    </row>
    <row r="3" spans="1:16" x14ac:dyDescent="0.25">
      <c r="A3" s="35" t="s">
        <v>21</v>
      </c>
      <c r="B3" s="38">
        <v>16</v>
      </c>
      <c r="C3" s="38">
        <f t="shared" si="0"/>
        <v>18.7</v>
      </c>
      <c r="D3" s="38"/>
      <c r="E3" s="39">
        <v>0.875</v>
      </c>
      <c r="F3" s="40"/>
      <c r="G3" s="38">
        <v>3</v>
      </c>
      <c r="H3" s="40"/>
      <c r="I3" s="38">
        <v>11</v>
      </c>
      <c r="J3" s="40"/>
      <c r="K3" s="38">
        <v>2</v>
      </c>
      <c r="L3" s="40"/>
      <c r="M3" s="38">
        <v>2</v>
      </c>
      <c r="N3" s="40"/>
      <c r="O3" s="41">
        <v>0</v>
      </c>
      <c r="P3" s="48"/>
    </row>
    <row r="4" spans="1:16" x14ac:dyDescent="0.25">
      <c r="A4" s="35" t="s">
        <v>22</v>
      </c>
      <c r="B4" s="38">
        <v>2</v>
      </c>
      <c r="C4" s="38">
        <f t="shared" si="0"/>
        <v>18.7</v>
      </c>
      <c r="D4" s="38"/>
      <c r="E4" s="39">
        <v>0.5</v>
      </c>
      <c r="F4" s="40"/>
      <c r="G4" s="38">
        <v>1</v>
      </c>
      <c r="H4" s="40"/>
      <c r="I4" s="38">
        <v>0</v>
      </c>
      <c r="J4" s="40"/>
      <c r="K4" s="38">
        <v>1</v>
      </c>
      <c r="L4" s="40"/>
      <c r="M4" s="38">
        <v>0</v>
      </c>
      <c r="N4" s="40"/>
      <c r="O4" s="41">
        <v>0</v>
      </c>
      <c r="P4" s="48"/>
    </row>
    <row r="5" spans="1:16" x14ac:dyDescent="0.25">
      <c r="A5" s="35" t="s">
        <v>23</v>
      </c>
      <c r="B5" s="38">
        <v>11</v>
      </c>
      <c r="C5" s="38">
        <f t="shared" si="0"/>
        <v>18.7</v>
      </c>
      <c r="D5" s="38"/>
      <c r="E5" s="39">
        <v>0.90909090909090906</v>
      </c>
      <c r="F5" s="40"/>
      <c r="G5" s="38">
        <v>1</v>
      </c>
      <c r="H5" s="40"/>
      <c r="I5" s="38">
        <v>9</v>
      </c>
      <c r="J5" s="40"/>
      <c r="K5" s="38">
        <v>1</v>
      </c>
      <c r="L5" s="40"/>
      <c r="M5" s="38">
        <v>0</v>
      </c>
      <c r="N5" s="40"/>
      <c r="O5" s="41">
        <v>0</v>
      </c>
      <c r="P5" s="48"/>
    </row>
    <row r="6" spans="1:16" x14ac:dyDescent="0.25">
      <c r="A6" s="35" t="s">
        <v>24</v>
      </c>
      <c r="B6" s="42">
        <v>21</v>
      </c>
      <c r="C6" s="42">
        <f t="shared" si="0"/>
        <v>18.7</v>
      </c>
      <c r="D6" s="42" t="s">
        <v>56</v>
      </c>
      <c r="E6" s="43">
        <v>0.90476190476190477</v>
      </c>
      <c r="F6" s="42">
        <v>9</v>
      </c>
      <c r="G6" s="42">
        <v>11</v>
      </c>
      <c r="H6" s="42">
        <v>5</v>
      </c>
      <c r="I6" s="42">
        <v>8</v>
      </c>
      <c r="J6" s="42">
        <v>0.33</v>
      </c>
      <c r="K6" s="42">
        <v>2</v>
      </c>
      <c r="L6" s="42">
        <v>5</v>
      </c>
      <c r="M6" s="42">
        <v>1</v>
      </c>
      <c r="N6" s="42">
        <v>2.5</v>
      </c>
      <c r="O6" s="44">
        <v>21.83</v>
      </c>
      <c r="P6" s="48">
        <v>1</v>
      </c>
    </row>
    <row r="7" spans="1:16" x14ac:dyDescent="0.25">
      <c r="A7" s="35" t="s">
        <v>25</v>
      </c>
      <c r="B7" s="38">
        <v>11</v>
      </c>
      <c r="C7" s="38">
        <f t="shared" si="0"/>
        <v>18.7</v>
      </c>
      <c r="D7" s="38"/>
      <c r="E7" s="39">
        <v>0.72727272727272729</v>
      </c>
      <c r="F7" s="40"/>
      <c r="G7" s="38">
        <v>7</v>
      </c>
      <c r="H7" s="40"/>
      <c r="I7" s="38">
        <v>1</v>
      </c>
      <c r="J7" s="40"/>
      <c r="K7" s="38">
        <v>3</v>
      </c>
      <c r="L7" s="40"/>
      <c r="M7" s="38">
        <v>0</v>
      </c>
      <c r="N7" s="40"/>
      <c r="O7" s="41">
        <v>0</v>
      </c>
      <c r="P7" s="49"/>
    </row>
    <row r="8" spans="1:16" x14ac:dyDescent="0.25">
      <c r="A8" s="35" t="s">
        <v>26</v>
      </c>
      <c r="B8" s="38">
        <v>15</v>
      </c>
      <c r="C8" s="38">
        <f t="shared" si="0"/>
        <v>18.7</v>
      </c>
      <c r="D8" s="38"/>
      <c r="E8" s="39">
        <v>1</v>
      </c>
      <c r="F8" s="40"/>
      <c r="G8" s="38">
        <v>1</v>
      </c>
      <c r="H8" s="40"/>
      <c r="I8" s="38">
        <v>14</v>
      </c>
      <c r="J8" s="40"/>
      <c r="K8" s="38">
        <v>0</v>
      </c>
      <c r="L8" s="40"/>
      <c r="M8" s="38">
        <v>0</v>
      </c>
      <c r="N8" s="40"/>
      <c r="O8" s="41">
        <v>0</v>
      </c>
      <c r="P8" s="49"/>
    </row>
    <row r="9" spans="1:16" x14ac:dyDescent="0.25">
      <c r="A9" s="35" t="s">
        <v>27</v>
      </c>
      <c r="B9" s="38">
        <v>1</v>
      </c>
      <c r="C9" s="38">
        <f t="shared" si="0"/>
        <v>18.7</v>
      </c>
      <c r="D9" s="38"/>
      <c r="E9" s="39">
        <v>0</v>
      </c>
      <c r="F9" s="40"/>
      <c r="G9" s="38">
        <v>0</v>
      </c>
      <c r="H9" s="40"/>
      <c r="I9" s="38">
        <v>0</v>
      </c>
      <c r="J9" s="40"/>
      <c r="K9" s="38">
        <v>1</v>
      </c>
      <c r="L9" s="40"/>
      <c r="M9" s="38">
        <v>0</v>
      </c>
      <c r="N9" s="40"/>
      <c r="O9" s="41">
        <v>0</v>
      </c>
      <c r="P9" s="49"/>
    </row>
    <row r="10" spans="1:16" x14ac:dyDescent="0.25">
      <c r="A10" s="35" t="s">
        <v>28</v>
      </c>
      <c r="B10" s="38">
        <v>14</v>
      </c>
      <c r="C10" s="38">
        <f t="shared" si="0"/>
        <v>18.7</v>
      </c>
      <c r="D10" s="45"/>
      <c r="E10" s="39">
        <v>0.7857142857142857</v>
      </c>
      <c r="F10" s="40"/>
      <c r="G10" s="38">
        <v>2</v>
      </c>
      <c r="H10" s="40"/>
      <c r="I10" s="38">
        <v>9</v>
      </c>
      <c r="J10" s="40"/>
      <c r="K10" s="38">
        <v>3</v>
      </c>
      <c r="L10" s="40"/>
      <c r="M10" s="38">
        <v>0</v>
      </c>
      <c r="N10" s="40"/>
      <c r="O10" s="41">
        <v>0</v>
      </c>
      <c r="P10" s="48"/>
    </row>
    <row r="11" spans="1:16" x14ac:dyDescent="0.25">
      <c r="A11" s="35" t="s">
        <v>29</v>
      </c>
      <c r="B11" s="42">
        <v>40</v>
      </c>
      <c r="C11" s="42">
        <f t="shared" si="0"/>
        <v>18.7</v>
      </c>
      <c r="D11" s="42" t="s">
        <v>56</v>
      </c>
      <c r="E11" s="43">
        <v>0.875</v>
      </c>
      <c r="F11" s="42">
        <v>8</v>
      </c>
      <c r="G11" s="42">
        <v>5</v>
      </c>
      <c r="H11" s="42">
        <v>0</v>
      </c>
      <c r="I11" s="42">
        <v>30</v>
      </c>
      <c r="J11" s="42">
        <v>4.5</v>
      </c>
      <c r="K11" s="42">
        <v>5</v>
      </c>
      <c r="L11" s="42">
        <v>1.5</v>
      </c>
      <c r="M11" s="42">
        <v>2</v>
      </c>
      <c r="N11" s="42">
        <v>4.5</v>
      </c>
      <c r="O11" s="44">
        <v>18.5</v>
      </c>
      <c r="P11" s="48">
        <v>3</v>
      </c>
    </row>
    <row r="12" spans="1:16" x14ac:dyDescent="0.25">
      <c r="A12" s="35" t="s">
        <v>30</v>
      </c>
      <c r="B12" s="38">
        <v>12</v>
      </c>
      <c r="C12" s="38">
        <f t="shared" si="0"/>
        <v>18.7</v>
      </c>
      <c r="D12" s="38"/>
      <c r="E12" s="39">
        <v>0.75</v>
      </c>
      <c r="F12" s="40"/>
      <c r="G12" s="38">
        <v>0</v>
      </c>
      <c r="H12" s="40"/>
      <c r="I12" s="38">
        <v>9</v>
      </c>
      <c r="J12" s="40"/>
      <c r="K12" s="38">
        <v>3</v>
      </c>
      <c r="L12" s="40"/>
      <c r="M12" s="38">
        <v>0</v>
      </c>
      <c r="N12" s="40"/>
      <c r="O12" s="41">
        <v>0</v>
      </c>
      <c r="P12" s="48"/>
    </row>
    <row r="13" spans="1:16" x14ac:dyDescent="0.25">
      <c r="A13" s="35" t="s">
        <v>57</v>
      </c>
      <c r="B13" s="38">
        <v>2</v>
      </c>
      <c r="C13" s="38">
        <f t="shared" si="0"/>
        <v>18.7</v>
      </c>
      <c r="D13" s="38"/>
      <c r="E13" s="39">
        <v>1</v>
      </c>
      <c r="F13" s="40"/>
      <c r="G13" s="38">
        <v>0</v>
      </c>
      <c r="H13" s="40"/>
      <c r="I13" s="38">
        <v>2</v>
      </c>
      <c r="J13" s="40"/>
      <c r="K13" s="38">
        <v>0</v>
      </c>
      <c r="L13" s="40"/>
      <c r="M13" s="38">
        <v>0</v>
      </c>
      <c r="N13" s="40"/>
      <c r="O13" s="41">
        <v>0</v>
      </c>
      <c r="P13" s="48"/>
    </row>
    <row r="14" spans="1:16" x14ac:dyDescent="0.25">
      <c r="A14" s="35" t="s">
        <v>58</v>
      </c>
      <c r="B14" s="38">
        <v>1</v>
      </c>
      <c r="C14" s="38">
        <f t="shared" si="0"/>
        <v>18.7</v>
      </c>
      <c r="D14" s="38"/>
      <c r="E14" s="39">
        <v>1</v>
      </c>
      <c r="F14" s="40"/>
      <c r="G14" s="38">
        <v>0</v>
      </c>
      <c r="H14" s="40"/>
      <c r="I14" s="38">
        <v>1</v>
      </c>
      <c r="J14" s="40"/>
      <c r="K14" s="38">
        <v>0</v>
      </c>
      <c r="L14" s="40"/>
      <c r="M14" s="38">
        <v>0</v>
      </c>
      <c r="N14" s="40"/>
      <c r="O14" s="41">
        <v>0</v>
      </c>
      <c r="P14" s="48"/>
    </row>
    <row r="15" spans="1:16" x14ac:dyDescent="0.25">
      <c r="A15" s="35" t="s">
        <v>59</v>
      </c>
      <c r="B15" s="38">
        <v>10</v>
      </c>
      <c r="C15" s="38">
        <f t="shared" si="0"/>
        <v>18.7</v>
      </c>
      <c r="D15" s="38"/>
      <c r="E15" s="39">
        <v>1</v>
      </c>
      <c r="F15" s="40"/>
      <c r="G15" s="38">
        <v>0</v>
      </c>
      <c r="H15" s="40"/>
      <c r="I15" s="38">
        <v>10</v>
      </c>
      <c r="J15" s="40"/>
      <c r="K15" s="38">
        <v>0</v>
      </c>
      <c r="L15" s="40"/>
      <c r="M15" s="38">
        <v>0</v>
      </c>
      <c r="N15" s="40"/>
      <c r="O15" s="41">
        <v>0</v>
      </c>
      <c r="P15" s="48"/>
    </row>
    <row r="16" spans="1:16" x14ac:dyDescent="0.25">
      <c r="A16" s="35" t="s">
        <v>60</v>
      </c>
      <c r="B16" s="42">
        <v>21</v>
      </c>
      <c r="C16" s="42">
        <f t="shared" si="0"/>
        <v>18.7</v>
      </c>
      <c r="D16" s="42" t="s">
        <v>56</v>
      </c>
      <c r="E16" s="43">
        <v>0.80952380952380953</v>
      </c>
      <c r="F16" s="42">
        <v>7</v>
      </c>
      <c r="G16" s="42">
        <v>2</v>
      </c>
      <c r="H16" s="42">
        <v>0</v>
      </c>
      <c r="I16" s="42">
        <v>15</v>
      </c>
      <c r="J16" s="42">
        <v>2</v>
      </c>
      <c r="K16" s="42">
        <v>4</v>
      </c>
      <c r="L16" s="42">
        <v>3</v>
      </c>
      <c r="M16" s="42">
        <v>0</v>
      </c>
      <c r="N16" s="42">
        <v>0</v>
      </c>
      <c r="O16" s="44">
        <v>12</v>
      </c>
      <c r="P16" s="48">
        <v>6</v>
      </c>
    </row>
    <row r="17" spans="1:16" x14ac:dyDescent="0.25">
      <c r="A17" s="35" t="s">
        <v>61</v>
      </c>
      <c r="B17" s="42">
        <v>23</v>
      </c>
      <c r="C17" s="42">
        <f t="shared" si="0"/>
        <v>18.7</v>
      </c>
      <c r="D17" s="42" t="s">
        <v>56</v>
      </c>
      <c r="E17" s="43">
        <v>0.78260869565217395</v>
      </c>
      <c r="F17" s="42">
        <v>5</v>
      </c>
      <c r="G17" s="42">
        <v>10</v>
      </c>
      <c r="H17" s="42">
        <v>3.5</v>
      </c>
      <c r="I17" s="42">
        <v>8</v>
      </c>
      <c r="J17" s="42">
        <v>0.33</v>
      </c>
      <c r="K17" s="42">
        <v>5</v>
      </c>
      <c r="L17" s="42">
        <v>1.5</v>
      </c>
      <c r="M17" s="42">
        <v>1</v>
      </c>
      <c r="N17" s="42">
        <v>2.5</v>
      </c>
      <c r="O17" s="44">
        <v>12.83</v>
      </c>
      <c r="P17" s="48">
        <v>4</v>
      </c>
    </row>
    <row r="18" spans="1:16" x14ac:dyDescent="0.25">
      <c r="A18" s="35" t="s">
        <v>62</v>
      </c>
      <c r="B18" s="38">
        <v>10</v>
      </c>
      <c r="C18" s="38">
        <f t="shared" si="0"/>
        <v>18.7</v>
      </c>
      <c r="D18" s="38"/>
      <c r="E18" s="39">
        <v>0.9</v>
      </c>
      <c r="F18" s="40"/>
      <c r="G18" s="38">
        <v>2</v>
      </c>
      <c r="H18" s="40"/>
      <c r="I18" s="38">
        <v>7</v>
      </c>
      <c r="J18" s="40"/>
      <c r="K18" s="38">
        <v>1</v>
      </c>
      <c r="L18" s="40"/>
      <c r="M18" s="38">
        <v>0</v>
      </c>
      <c r="N18" s="40"/>
      <c r="O18" s="41">
        <v>0</v>
      </c>
      <c r="P18" s="48"/>
    </row>
    <row r="19" spans="1:16" x14ac:dyDescent="0.25">
      <c r="A19" s="35" t="s">
        <v>63</v>
      </c>
      <c r="B19" s="42">
        <v>31</v>
      </c>
      <c r="C19" s="42">
        <f t="shared" si="0"/>
        <v>18.7</v>
      </c>
      <c r="D19" s="42" t="s">
        <v>56</v>
      </c>
      <c r="E19" s="43">
        <v>0.80645161290322576</v>
      </c>
      <c r="F19" s="42">
        <v>6</v>
      </c>
      <c r="G19" s="42">
        <v>7</v>
      </c>
      <c r="H19" s="42">
        <v>1.5</v>
      </c>
      <c r="I19" s="42">
        <v>18</v>
      </c>
      <c r="J19" s="42">
        <v>3</v>
      </c>
      <c r="K19" s="42">
        <v>6</v>
      </c>
      <c r="L19" s="42">
        <v>0</v>
      </c>
      <c r="M19" s="42">
        <v>0</v>
      </c>
      <c r="N19" s="42">
        <v>0</v>
      </c>
      <c r="O19" s="44">
        <v>10.5</v>
      </c>
      <c r="P19" s="48">
        <v>7</v>
      </c>
    </row>
    <row r="20" spans="1:16" x14ac:dyDescent="0.25">
      <c r="A20" s="35" t="s">
        <v>64</v>
      </c>
      <c r="B20" s="42">
        <v>40</v>
      </c>
      <c r="C20" s="42">
        <f t="shared" si="0"/>
        <v>18.7</v>
      </c>
      <c r="D20" s="46" t="s">
        <v>56</v>
      </c>
      <c r="E20" s="43">
        <v>0.92500000000000004</v>
      </c>
      <c r="F20" s="42">
        <v>10</v>
      </c>
      <c r="G20" s="42">
        <v>7</v>
      </c>
      <c r="H20" s="42">
        <v>1.5</v>
      </c>
      <c r="I20" s="42">
        <v>30</v>
      </c>
      <c r="J20" s="42">
        <v>4.5</v>
      </c>
      <c r="K20" s="42">
        <v>3</v>
      </c>
      <c r="L20" s="42">
        <v>4</v>
      </c>
      <c r="M20" s="42">
        <v>0</v>
      </c>
      <c r="N20" s="42">
        <v>0</v>
      </c>
      <c r="O20" s="44">
        <v>20</v>
      </c>
      <c r="P20" s="48">
        <v>2</v>
      </c>
    </row>
    <row r="21" spans="1:16" x14ac:dyDescent="0.25">
      <c r="A21" s="35" t="s">
        <v>65</v>
      </c>
      <c r="B21" s="38">
        <v>11</v>
      </c>
      <c r="C21" s="38">
        <f t="shared" si="0"/>
        <v>18.7</v>
      </c>
      <c r="D21" s="47"/>
      <c r="E21" s="39">
        <v>0.72727272727272729</v>
      </c>
      <c r="F21" s="40"/>
      <c r="G21" s="38">
        <v>2</v>
      </c>
      <c r="H21" s="40"/>
      <c r="I21" s="38">
        <v>6</v>
      </c>
      <c r="J21" s="40"/>
      <c r="K21" s="38">
        <v>3</v>
      </c>
      <c r="L21" s="40"/>
      <c r="M21" s="38">
        <v>0</v>
      </c>
      <c r="N21" s="40"/>
      <c r="O21" s="41">
        <v>0</v>
      </c>
      <c r="P21" s="48"/>
    </row>
    <row r="22" spans="1:16" x14ac:dyDescent="0.25">
      <c r="A22" s="35" t="s">
        <v>66</v>
      </c>
      <c r="B22" s="42">
        <v>26</v>
      </c>
      <c r="C22" s="42">
        <f t="shared" si="0"/>
        <v>18.7</v>
      </c>
      <c r="D22" s="46" t="s">
        <v>56</v>
      </c>
      <c r="E22" s="43">
        <v>0.69230769230769229</v>
      </c>
      <c r="F22" s="42">
        <v>4</v>
      </c>
      <c r="G22" s="42">
        <v>10</v>
      </c>
      <c r="H22" s="42">
        <v>3.5</v>
      </c>
      <c r="I22" s="42">
        <v>8</v>
      </c>
      <c r="J22" s="42">
        <v>0.33</v>
      </c>
      <c r="K22" s="42">
        <v>8</v>
      </c>
      <c r="L22" s="42">
        <v>0</v>
      </c>
      <c r="M22" s="42">
        <v>2</v>
      </c>
      <c r="N22" s="42">
        <v>4.5</v>
      </c>
      <c r="O22" s="44">
        <v>12.33</v>
      </c>
      <c r="P22" s="48">
        <v>5</v>
      </c>
    </row>
    <row r="25" spans="1:16" x14ac:dyDescent="0.25">
      <c r="B25" t="s">
        <v>67</v>
      </c>
      <c r="C25" s="34">
        <v>11</v>
      </c>
      <c r="F25" t="s">
        <v>44</v>
      </c>
      <c r="H25" t="s">
        <v>44</v>
      </c>
      <c r="J25" t="s">
        <v>44</v>
      </c>
      <c r="L25" t="s">
        <v>45</v>
      </c>
      <c r="N25" t="s">
        <v>44</v>
      </c>
      <c r="O25" t="s">
        <v>44</v>
      </c>
      <c r="P25" t="s">
        <v>44</v>
      </c>
    </row>
    <row r="26" spans="1:16" x14ac:dyDescent="0.25">
      <c r="F26" t="s">
        <v>68</v>
      </c>
      <c r="H26" t="s">
        <v>46</v>
      </c>
      <c r="J26" t="s">
        <v>46</v>
      </c>
      <c r="L26" t="s">
        <v>46</v>
      </c>
      <c r="N26" t="s">
        <v>46</v>
      </c>
      <c r="O26" t="s">
        <v>69</v>
      </c>
      <c r="P26" t="s">
        <v>70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LaRoca</dc:creator>
  <cp:lastModifiedBy>LaRoca</cp:lastModifiedBy>
  <dcterms:created xsi:type="dcterms:W3CDTF">2017-09-22T19:05:49Z</dcterms:created>
  <dcterms:modified xsi:type="dcterms:W3CDTF">2017-09-23T06:28:59Z</dcterms:modified>
</cp:coreProperties>
</file>