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ec24gmbh-my.sharepoint.com/personal/s_stoy_montec24_de/Documents/APP Zeiterfassung/"/>
    </mc:Choice>
  </mc:AlternateContent>
  <xr:revisionPtr revIDLastSave="9" documentId="8_{EE0CB067-A782-4621-AAAE-495E0DE9BCE7}" xr6:coauthVersionLast="47" xr6:coauthVersionMax="47" xr10:uidLastSave="{0BAD42DB-D66F-44F7-AD62-A7A11853E80E}"/>
  <bookViews>
    <workbookView xWindow="1920" yWindow="1920" windowWidth="19416" windowHeight="8880" xr2:uid="{1946C464-80AE-417A-A172-4675927F1808}"/>
  </bookViews>
  <sheets>
    <sheet name="Übersicht" sheetId="1" r:id="rId1"/>
    <sheet name="Feiertage-Stund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9" i="1"/>
  <c r="J8" i="1"/>
  <c r="O9" i="1"/>
  <c r="R8" i="1" l="1"/>
  <c r="R11" i="1" s="1"/>
  <c r="R46" i="1"/>
  <c r="O10" i="1"/>
  <c r="O13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1" i="1"/>
  <c r="O32" i="1"/>
  <c r="O33" i="1"/>
  <c r="O34" i="1"/>
  <c r="O35" i="1"/>
  <c r="O36" i="1"/>
  <c r="O37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H8" i="1"/>
  <c r="H372" i="1" l="1"/>
  <c r="H225" i="1" l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373" i="1"/>
  <c r="B1" i="2"/>
  <c r="B50" i="2" l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A34" i="2"/>
  <c r="B31" i="2"/>
  <c r="A31" i="2"/>
  <c r="B30" i="2"/>
  <c r="B29" i="2"/>
  <c r="B28" i="2"/>
  <c r="A28" i="2"/>
  <c r="B27" i="2"/>
  <c r="B26" i="2"/>
  <c r="B25" i="2"/>
  <c r="A25" i="2"/>
  <c r="B24" i="2"/>
  <c r="B23" i="2"/>
  <c r="A22" i="2"/>
  <c r="B22" i="2" s="1"/>
  <c r="B21" i="2"/>
  <c r="B20" i="2"/>
  <c r="A19" i="2"/>
  <c r="B19" i="2" s="1"/>
  <c r="B18" i="2"/>
  <c r="B17" i="2"/>
  <c r="B15" i="2"/>
  <c r="B14" i="2"/>
  <c r="B13" i="2"/>
  <c r="A13" i="2"/>
  <c r="B9" i="2"/>
  <c r="B8" i="2"/>
  <c r="B5" i="2"/>
  <c r="B4" i="2"/>
  <c r="A4" i="2"/>
  <c r="B3" i="2"/>
  <c r="A18" i="2"/>
  <c r="A24" i="2" l="1"/>
  <c r="A27" i="2"/>
  <c r="A30" i="2"/>
  <c r="A33" i="2"/>
  <c r="B33" i="2" s="1"/>
  <c r="A23" i="2"/>
  <c r="A26" i="2"/>
  <c r="A29" i="2"/>
  <c r="A32" i="2"/>
  <c r="B32" i="2" s="1"/>
  <c r="A2" i="2"/>
  <c r="B2" i="2" s="1"/>
  <c r="A11" i="2"/>
  <c r="A20" i="2"/>
  <c r="A3" i="2"/>
  <c r="A9" i="2"/>
  <c r="A6" i="2" l="1"/>
  <c r="B6" i="2" s="1"/>
  <c r="B11" i="2"/>
  <c r="A15" i="2"/>
  <c r="A12" i="2"/>
  <c r="B12" i="2" s="1"/>
  <c r="A17" i="2"/>
  <c r="A14" i="2"/>
  <c r="A8" i="2"/>
  <c r="A5" i="2"/>
  <c r="A10" i="2"/>
  <c r="B10" i="2" s="1"/>
  <c r="A7" i="2"/>
  <c r="B7" i="2" s="1"/>
  <c r="A16" i="2"/>
  <c r="B16" i="2" s="1"/>
  <c r="P374" i="1" l="1"/>
  <c r="Q5" i="1" s="1"/>
  <c r="Q374" i="1"/>
  <c r="Q4" i="1" s="1"/>
  <c r="M374" i="1"/>
  <c r="B8" i="1"/>
  <c r="N8" i="1" s="1"/>
  <c r="S374" i="1"/>
  <c r="Q3" i="1" s="1"/>
  <c r="R374" i="1"/>
  <c r="T374" i="1"/>
  <c r="N3" i="1"/>
  <c r="N5" i="1"/>
  <c r="M2" i="1"/>
  <c r="M1" i="1"/>
  <c r="O8" i="1" l="1"/>
  <c r="L8" i="1"/>
  <c r="K8" i="1"/>
  <c r="N4" i="1"/>
  <c r="D8" i="1"/>
  <c r="C8" i="1"/>
  <c r="A8" i="1"/>
  <c r="B9" i="1"/>
  <c r="N9" i="1" s="1"/>
  <c r="L9" i="1" l="1"/>
  <c r="K9" i="1"/>
  <c r="D9" i="1"/>
  <c r="C9" i="1"/>
  <c r="B10" i="1"/>
  <c r="N10" i="1" s="1"/>
  <c r="L10" i="1" l="1"/>
  <c r="K10" i="1"/>
  <c r="D10" i="1"/>
  <c r="C10" i="1"/>
  <c r="B11" i="1"/>
  <c r="N11" i="1" s="1"/>
  <c r="O11" i="1" l="1"/>
  <c r="L11" i="1"/>
  <c r="K11" i="1"/>
  <c r="D11" i="1"/>
  <c r="C11" i="1"/>
  <c r="B12" i="1"/>
  <c r="N12" i="1" s="1"/>
  <c r="O12" i="1" l="1"/>
  <c r="L12" i="1"/>
  <c r="K12" i="1"/>
  <c r="D12" i="1"/>
  <c r="C12" i="1"/>
  <c r="B13" i="1"/>
  <c r="N13" i="1" s="1"/>
  <c r="L13" i="1" l="1"/>
  <c r="K13" i="1"/>
  <c r="D13" i="1"/>
  <c r="C13" i="1"/>
  <c r="B14" i="1"/>
  <c r="N14" i="1" s="1"/>
  <c r="O14" i="1" l="1"/>
  <c r="L14" i="1"/>
  <c r="K14" i="1"/>
  <c r="D14" i="1"/>
  <c r="C14" i="1"/>
  <c r="B15" i="1"/>
  <c r="N15" i="1" s="1"/>
  <c r="J14" i="1" l="1"/>
  <c r="L15" i="1"/>
  <c r="K15" i="1"/>
  <c r="D15" i="1"/>
  <c r="C15" i="1"/>
  <c r="B16" i="1"/>
  <c r="N16" i="1" s="1"/>
  <c r="J374" i="1" l="1"/>
  <c r="L16" i="1"/>
  <c r="K16" i="1"/>
  <c r="D16" i="1"/>
  <c r="C16" i="1"/>
  <c r="B17" i="1"/>
  <c r="N17" i="1" s="1"/>
  <c r="L17" i="1" l="1"/>
  <c r="K17" i="1"/>
  <c r="D17" i="1"/>
  <c r="C17" i="1"/>
  <c r="B18" i="1"/>
  <c r="N18" i="1" s="1"/>
  <c r="L18" i="1" l="1"/>
  <c r="K18" i="1"/>
  <c r="D18" i="1"/>
  <c r="C18" i="1"/>
  <c r="B19" i="1"/>
  <c r="N19" i="1" s="1"/>
  <c r="L19" i="1" l="1"/>
  <c r="K19" i="1"/>
  <c r="D19" i="1"/>
  <c r="C19" i="1"/>
  <c r="B20" i="1"/>
  <c r="N20" i="1" s="1"/>
  <c r="L20" i="1" l="1"/>
  <c r="K20" i="1"/>
  <c r="D20" i="1"/>
  <c r="C20" i="1"/>
  <c r="B21" i="1"/>
  <c r="N21" i="1" s="1"/>
  <c r="L21" i="1" l="1"/>
  <c r="K21" i="1"/>
  <c r="D21" i="1"/>
  <c r="C21" i="1"/>
  <c r="B22" i="1"/>
  <c r="N22" i="1" s="1"/>
  <c r="L22" i="1" l="1"/>
  <c r="K22" i="1"/>
  <c r="D22" i="1"/>
  <c r="C22" i="1"/>
  <c r="B23" i="1"/>
  <c r="N23" i="1" s="1"/>
  <c r="L23" i="1" l="1"/>
  <c r="K23" i="1"/>
  <c r="D23" i="1"/>
  <c r="C23" i="1"/>
  <c r="B24" i="1"/>
  <c r="N24" i="1" s="1"/>
  <c r="O24" i="1" s="1"/>
  <c r="L24" i="1" l="1"/>
  <c r="K24" i="1"/>
  <c r="D24" i="1"/>
  <c r="C24" i="1"/>
  <c r="B25" i="1"/>
  <c r="N25" i="1" s="1"/>
  <c r="L25" i="1" l="1"/>
  <c r="K25" i="1"/>
  <c r="D25" i="1"/>
  <c r="C25" i="1"/>
  <c r="B26" i="1"/>
  <c r="N26" i="1" s="1"/>
  <c r="L26" i="1" l="1"/>
  <c r="K26" i="1"/>
  <c r="D26" i="1"/>
  <c r="C26" i="1"/>
  <c r="B27" i="1"/>
  <c r="N27" i="1" s="1"/>
  <c r="L27" i="1" l="1"/>
  <c r="K27" i="1"/>
  <c r="D27" i="1"/>
  <c r="C27" i="1"/>
  <c r="B28" i="1"/>
  <c r="N28" i="1" s="1"/>
  <c r="L28" i="1" l="1"/>
  <c r="K28" i="1"/>
  <c r="D28" i="1"/>
  <c r="C28" i="1"/>
  <c r="B29" i="1"/>
  <c r="N29" i="1" s="1"/>
  <c r="K29" i="1" l="1"/>
  <c r="L29" i="1"/>
  <c r="D29" i="1"/>
  <c r="C29" i="1"/>
  <c r="B30" i="1"/>
  <c r="N30" i="1" s="1"/>
  <c r="O30" i="1" s="1"/>
  <c r="L30" i="1" l="1"/>
  <c r="K30" i="1"/>
  <c r="D30" i="1"/>
  <c r="C30" i="1"/>
  <c r="B31" i="1"/>
  <c r="N31" i="1" s="1"/>
  <c r="L31" i="1" l="1"/>
  <c r="K31" i="1"/>
  <c r="D31" i="1"/>
  <c r="C31" i="1"/>
  <c r="B32" i="1"/>
  <c r="N32" i="1" s="1"/>
  <c r="L32" i="1" l="1"/>
  <c r="K32" i="1"/>
  <c r="D32" i="1"/>
  <c r="C32" i="1"/>
  <c r="B33" i="1"/>
  <c r="N33" i="1" s="1"/>
  <c r="L33" i="1" l="1"/>
  <c r="K33" i="1"/>
  <c r="D33" i="1"/>
  <c r="C33" i="1"/>
  <c r="B34" i="1"/>
  <c r="N34" i="1" s="1"/>
  <c r="L34" i="1" l="1"/>
  <c r="K34" i="1"/>
  <c r="D34" i="1"/>
  <c r="C34" i="1"/>
  <c r="B35" i="1"/>
  <c r="N35" i="1" s="1"/>
  <c r="L35" i="1" l="1"/>
  <c r="K35" i="1"/>
  <c r="D35" i="1"/>
  <c r="C35" i="1"/>
  <c r="B36" i="1"/>
  <c r="N36" i="1" s="1"/>
  <c r="L36" i="1" l="1"/>
  <c r="K36" i="1"/>
  <c r="D36" i="1"/>
  <c r="C36" i="1"/>
  <c r="B37" i="1"/>
  <c r="N37" i="1" s="1"/>
  <c r="L37" i="1" l="1"/>
  <c r="K37" i="1"/>
  <c r="D37" i="1"/>
  <c r="C37" i="1"/>
  <c r="B38" i="1"/>
  <c r="N38" i="1" s="1"/>
  <c r="O38" i="1" s="1"/>
  <c r="L38" i="1" l="1"/>
  <c r="K38" i="1"/>
  <c r="D38" i="1"/>
  <c r="C38" i="1"/>
  <c r="B39" i="1"/>
  <c r="N39" i="1" s="1"/>
  <c r="L39" i="1" l="1"/>
  <c r="K39" i="1"/>
  <c r="C39" i="1"/>
  <c r="A39" i="1"/>
  <c r="D39" i="1"/>
  <c r="B40" i="1"/>
  <c r="N40" i="1" s="1"/>
  <c r="L40" i="1" l="1"/>
  <c r="K40" i="1"/>
  <c r="D40" i="1"/>
  <c r="C40" i="1"/>
  <c r="B41" i="1"/>
  <c r="N41" i="1" s="1"/>
  <c r="L41" i="1" l="1"/>
  <c r="K41" i="1"/>
  <c r="D41" i="1"/>
  <c r="C41" i="1"/>
  <c r="B42" i="1"/>
  <c r="N42" i="1" s="1"/>
  <c r="L42" i="1" l="1"/>
  <c r="K42" i="1"/>
  <c r="D42" i="1"/>
  <c r="C42" i="1"/>
  <c r="B43" i="1"/>
  <c r="N43" i="1" s="1"/>
  <c r="L43" i="1" l="1"/>
  <c r="K43" i="1"/>
  <c r="D43" i="1"/>
  <c r="C43" i="1"/>
  <c r="B44" i="1"/>
  <c r="N44" i="1" s="1"/>
  <c r="L44" i="1" l="1"/>
  <c r="K44" i="1"/>
  <c r="D44" i="1"/>
  <c r="C44" i="1"/>
  <c r="B45" i="1"/>
  <c r="N45" i="1" s="1"/>
  <c r="L45" i="1" l="1"/>
  <c r="K45" i="1"/>
  <c r="D45" i="1"/>
  <c r="C45" i="1"/>
  <c r="B46" i="1"/>
  <c r="N46" i="1" s="1"/>
  <c r="O46" i="1" l="1"/>
  <c r="L46" i="1"/>
  <c r="K46" i="1"/>
  <c r="D46" i="1"/>
  <c r="C46" i="1"/>
  <c r="B47" i="1"/>
  <c r="N47" i="1" s="1"/>
  <c r="O374" i="1" l="1"/>
  <c r="S5" i="1" s="1"/>
  <c r="L47" i="1"/>
  <c r="K47" i="1"/>
  <c r="D47" i="1"/>
  <c r="C47" i="1"/>
  <c r="B48" i="1"/>
  <c r="N48" i="1" s="1"/>
  <c r="L48" i="1" l="1"/>
  <c r="K48" i="1"/>
  <c r="D48" i="1"/>
  <c r="C48" i="1"/>
  <c r="B49" i="1"/>
  <c r="N49" i="1" s="1"/>
  <c r="L49" i="1" l="1"/>
  <c r="K49" i="1"/>
  <c r="D49" i="1"/>
  <c r="C49" i="1"/>
  <c r="B50" i="1"/>
  <c r="N50" i="1" s="1"/>
  <c r="L50" i="1" l="1"/>
  <c r="K50" i="1"/>
  <c r="D50" i="1"/>
  <c r="C50" i="1"/>
  <c r="B51" i="1"/>
  <c r="N51" i="1" s="1"/>
  <c r="L51" i="1" l="1"/>
  <c r="K51" i="1"/>
  <c r="D51" i="1"/>
  <c r="C51" i="1"/>
  <c r="B52" i="1"/>
  <c r="N52" i="1" s="1"/>
  <c r="L52" i="1" l="1"/>
  <c r="K52" i="1"/>
  <c r="D52" i="1"/>
  <c r="C52" i="1"/>
  <c r="B53" i="1"/>
  <c r="N53" i="1" s="1"/>
  <c r="L53" i="1" l="1"/>
  <c r="K53" i="1"/>
  <c r="D53" i="1"/>
  <c r="C53" i="1"/>
  <c r="B54" i="1"/>
  <c r="N54" i="1" s="1"/>
  <c r="L54" i="1" l="1"/>
  <c r="K54" i="1"/>
  <c r="D54" i="1"/>
  <c r="C54" i="1"/>
  <c r="B55" i="1"/>
  <c r="N55" i="1" s="1"/>
  <c r="L55" i="1" l="1"/>
  <c r="K55" i="1"/>
  <c r="D55" i="1"/>
  <c r="C55" i="1"/>
  <c r="B56" i="1"/>
  <c r="N56" i="1" s="1"/>
  <c r="L56" i="1" l="1"/>
  <c r="K56" i="1"/>
  <c r="D56" i="1"/>
  <c r="C56" i="1"/>
  <c r="B57" i="1"/>
  <c r="N57" i="1" s="1"/>
  <c r="L57" i="1" l="1"/>
  <c r="K57" i="1"/>
  <c r="D57" i="1"/>
  <c r="C57" i="1"/>
  <c r="B58" i="1"/>
  <c r="N58" i="1" s="1"/>
  <c r="L58" i="1" l="1"/>
  <c r="K58" i="1"/>
  <c r="D58" i="1"/>
  <c r="C58" i="1"/>
  <c r="B59" i="1"/>
  <c r="N59" i="1" s="1"/>
  <c r="L59" i="1" l="1"/>
  <c r="K59" i="1"/>
  <c r="D59" i="1"/>
  <c r="C59" i="1"/>
  <c r="B60" i="1"/>
  <c r="N60" i="1" s="1"/>
  <c r="L60" i="1" l="1"/>
  <c r="K60" i="1"/>
  <c r="D60" i="1"/>
  <c r="C60" i="1"/>
  <c r="B61" i="1"/>
  <c r="N61" i="1" s="1"/>
  <c r="L61" i="1" l="1"/>
  <c r="K61" i="1"/>
  <c r="D61" i="1"/>
  <c r="C61" i="1"/>
  <c r="B62" i="1"/>
  <c r="N62" i="1" s="1"/>
  <c r="L62" i="1" l="1"/>
  <c r="K62" i="1"/>
  <c r="D62" i="1"/>
  <c r="C62" i="1"/>
  <c r="B63" i="1"/>
  <c r="N63" i="1" s="1"/>
  <c r="L63" i="1" l="1"/>
  <c r="K63" i="1"/>
  <c r="D63" i="1"/>
  <c r="C63" i="1"/>
  <c r="B64" i="1"/>
  <c r="N64" i="1" s="1"/>
  <c r="L64" i="1" l="1"/>
  <c r="K64" i="1"/>
  <c r="D64" i="1"/>
  <c r="C64" i="1"/>
  <c r="B65" i="1"/>
  <c r="N65" i="1" s="1"/>
  <c r="L65" i="1" l="1"/>
  <c r="K65" i="1"/>
  <c r="D65" i="1"/>
  <c r="C65" i="1"/>
  <c r="B66" i="1"/>
  <c r="N66" i="1" s="1"/>
  <c r="L66" i="1" l="1"/>
  <c r="K66" i="1"/>
  <c r="C66" i="1"/>
  <c r="D66" i="1"/>
  <c r="B67" i="1"/>
  <c r="N67" i="1" s="1"/>
  <c r="L67" i="1" l="1"/>
  <c r="K67" i="1"/>
  <c r="C67" i="1"/>
  <c r="D67" i="1"/>
  <c r="B68" i="1" l="1"/>
  <c r="N68" i="1" s="1"/>
  <c r="L68" i="1" l="1"/>
  <c r="K68" i="1"/>
  <c r="B69" i="1"/>
  <c r="N69" i="1" s="1"/>
  <c r="A68" i="1"/>
  <c r="C68" i="1"/>
  <c r="D68" i="1"/>
  <c r="L69" i="1" l="1"/>
  <c r="K69" i="1"/>
  <c r="C69" i="1"/>
  <c r="D69" i="1"/>
  <c r="B70" i="1"/>
  <c r="N70" i="1" s="1"/>
  <c r="L70" i="1" l="1"/>
  <c r="K70" i="1"/>
  <c r="C70" i="1"/>
  <c r="D70" i="1"/>
  <c r="B71" i="1"/>
  <c r="N71" i="1" s="1"/>
  <c r="C71" i="1" l="1"/>
  <c r="L71" i="1"/>
  <c r="K71" i="1"/>
  <c r="D71" i="1"/>
  <c r="B72" i="1"/>
  <c r="N72" i="1" s="1"/>
  <c r="D72" i="1"/>
  <c r="L72" i="1" l="1"/>
  <c r="K72" i="1"/>
  <c r="C72" i="1"/>
  <c r="B73" i="1"/>
  <c r="N73" i="1" s="1"/>
  <c r="D73" i="1"/>
  <c r="L73" i="1" l="1"/>
  <c r="K73" i="1"/>
  <c r="C73" i="1"/>
  <c r="B74" i="1"/>
  <c r="N74" i="1" s="1"/>
  <c r="L74" i="1" l="1"/>
  <c r="K74" i="1"/>
  <c r="D74" i="1"/>
  <c r="C74" i="1"/>
  <c r="B75" i="1"/>
  <c r="N75" i="1" s="1"/>
  <c r="L75" i="1" l="1"/>
  <c r="K75" i="1"/>
  <c r="C75" i="1"/>
  <c r="D75" i="1"/>
  <c r="B76" i="1"/>
  <c r="N76" i="1" s="1"/>
  <c r="L76" i="1" l="1"/>
  <c r="K76" i="1"/>
  <c r="C76" i="1"/>
  <c r="D76" i="1"/>
  <c r="B77" i="1"/>
  <c r="N77" i="1" s="1"/>
  <c r="L77" i="1" l="1"/>
  <c r="K77" i="1"/>
  <c r="D77" i="1"/>
  <c r="B78" i="1"/>
  <c r="N78" i="1" s="1"/>
  <c r="C77" i="1"/>
  <c r="L78" i="1" l="1"/>
  <c r="K78" i="1"/>
  <c r="C78" i="1"/>
  <c r="D78" i="1"/>
  <c r="B79" i="1"/>
  <c r="N79" i="1" s="1"/>
  <c r="L79" i="1" l="1"/>
  <c r="K79" i="1"/>
  <c r="D79" i="1"/>
  <c r="C79" i="1"/>
  <c r="B80" i="1"/>
  <c r="N80" i="1" s="1"/>
  <c r="L80" i="1" l="1"/>
  <c r="K80" i="1"/>
  <c r="C80" i="1"/>
  <c r="D80" i="1"/>
  <c r="B81" i="1"/>
  <c r="N81" i="1" s="1"/>
  <c r="L81" i="1" l="1"/>
  <c r="K81" i="1"/>
  <c r="C81" i="1"/>
  <c r="D81" i="1"/>
  <c r="B82" i="1"/>
  <c r="N82" i="1" s="1"/>
  <c r="L82" i="1" l="1"/>
  <c r="K82" i="1"/>
  <c r="D82" i="1"/>
  <c r="C82" i="1"/>
  <c r="B83" i="1"/>
  <c r="N83" i="1" s="1"/>
  <c r="L83" i="1" l="1"/>
  <c r="K83" i="1"/>
  <c r="C83" i="1"/>
  <c r="D83" i="1"/>
  <c r="B84" i="1"/>
  <c r="N84" i="1" s="1"/>
  <c r="L84" i="1" l="1"/>
  <c r="K84" i="1"/>
  <c r="C84" i="1"/>
  <c r="D84" i="1"/>
  <c r="B85" i="1"/>
  <c r="N85" i="1" s="1"/>
  <c r="L85" i="1" l="1"/>
  <c r="K85" i="1"/>
  <c r="C85" i="1"/>
  <c r="D85" i="1"/>
  <c r="B86" i="1"/>
  <c r="N86" i="1" s="1"/>
  <c r="L86" i="1" l="1"/>
  <c r="K86" i="1"/>
  <c r="D86" i="1"/>
  <c r="C86" i="1"/>
  <c r="B87" i="1"/>
  <c r="N87" i="1" s="1"/>
  <c r="L87" i="1" l="1"/>
  <c r="K87" i="1"/>
  <c r="C87" i="1"/>
  <c r="D87" i="1"/>
  <c r="B88" i="1"/>
  <c r="N88" i="1" s="1"/>
  <c r="L88" i="1" l="1"/>
  <c r="K88" i="1"/>
  <c r="C88" i="1"/>
  <c r="D88" i="1"/>
  <c r="B89" i="1"/>
  <c r="N89" i="1" s="1"/>
  <c r="L89" i="1" l="1"/>
  <c r="K89" i="1"/>
  <c r="D89" i="1"/>
  <c r="C89" i="1"/>
  <c r="B90" i="1"/>
  <c r="N90" i="1" s="1"/>
  <c r="L90" i="1" l="1"/>
  <c r="K90" i="1"/>
  <c r="C90" i="1"/>
  <c r="D90" i="1"/>
  <c r="B91" i="1"/>
  <c r="N91" i="1" s="1"/>
  <c r="L91" i="1" l="1"/>
  <c r="K91" i="1"/>
  <c r="C91" i="1"/>
  <c r="D91" i="1"/>
  <c r="B92" i="1"/>
  <c r="N92" i="1" s="1"/>
  <c r="L92" i="1" l="1"/>
  <c r="K92" i="1"/>
  <c r="C92" i="1"/>
  <c r="D92" i="1"/>
  <c r="B93" i="1"/>
  <c r="N93" i="1" s="1"/>
  <c r="L93" i="1" l="1"/>
  <c r="K93" i="1"/>
  <c r="C93" i="1"/>
  <c r="D93" i="1"/>
  <c r="B94" i="1"/>
  <c r="N94" i="1" s="1"/>
  <c r="C94" i="1" l="1"/>
  <c r="L94" i="1"/>
  <c r="K94" i="1"/>
  <c r="D94" i="1"/>
  <c r="B95" i="1"/>
  <c r="N95" i="1" s="1"/>
  <c r="D95" i="1" l="1"/>
  <c r="L95" i="1"/>
  <c r="K95" i="1"/>
  <c r="C95" i="1"/>
  <c r="B96" i="1"/>
  <c r="N96" i="1" s="1"/>
  <c r="D96" i="1" l="1"/>
  <c r="L96" i="1"/>
  <c r="K96" i="1"/>
  <c r="C96" i="1"/>
  <c r="B97" i="1"/>
  <c r="N97" i="1" s="1"/>
  <c r="D97" i="1" l="1"/>
  <c r="L97" i="1"/>
  <c r="K97" i="1"/>
  <c r="C97" i="1"/>
  <c r="B98" i="1"/>
  <c r="N98" i="1" s="1"/>
  <c r="L98" i="1" l="1"/>
  <c r="K98" i="1"/>
  <c r="C98" i="1"/>
  <c r="D98" i="1"/>
  <c r="B99" i="1"/>
  <c r="N99" i="1" s="1"/>
  <c r="L99" i="1" l="1"/>
  <c r="K99" i="1"/>
  <c r="D99" i="1"/>
  <c r="A99" i="1"/>
  <c r="B100" i="1"/>
  <c r="N100" i="1" s="1"/>
  <c r="C99" i="1"/>
  <c r="C100" i="1" l="1"/>
  <c r="L100" i="1"/>
  <c r="K100" i="1"/>
  <c r="D100" i="1"/>
  <c r="B101" i="1"/>
  <c r="N101" i="1" s="1"/>
  <c r="D101" i="1"/>
  <c r="C101" i="1" l="1"/>
  <c r="L101" i="1"/>
  <c r="K101" i="1"/>
  <c r="B102" i="1"/>
  <c r="N102" i="1" s="1"/>
  <c r="D102" i="1"/>
  <c r="L102" i="1" l="1"/>
  <c r="K102" i="1"/>
  <c r="C102" i="1"/>
  <c r="B103" i="1"/>
  <c r="N103" i="1" s="1"/>
  <c r="C103" i="1"/>
  <c r="L103" i="1" l="1"/>
  <c r="K103" i="1"/>
  <c r="D103" i="1"/>
  <c r="B104" i="1"/>
  <c r="N104" i="1" s="1"/>
  <c r="L104" i="1" l="1"/>
  <c r="K104" i="1"/>
  <c r="C104" i="1"/>
  <c r="D104" i="1"/>
  <c r="B105" i="1"/>
  <c r="N105" i="1" s="1"/>
  <c r="L105" i="1" l="1"/>
  <c r="K105" i="1"/>
  <c r="C105" i="1"/>
  <c r="D105" i="1"/>
  <c r="B106" i="1"/>
  <c r="N106" i="1" s="1"/>
  <c r="L106" i="1" l="1"/>
  <c r="K106" i="1"/>
  <c r="D106" i="1"/>
  <c r="C106" i="1"/>
  <c r="B107" i="1"/>
  <c r="N107" i="1" s="1"/>
  <c r="L107" i="1" l="1"/>
  <c r="K107" i="1"/>
  <c r="D107" i="1"/>
  <c r="C107" i="1"/>
  <c r="B108" i="1"/>
  <c r="N108" i="1" s="1"/>
  <c r="L108" i="1" l="1"/>
  <c r="K108" i="1"/>
  <c r="D108" i="1"/>
  <c r="C108" i="1"/>
  <c r="B109" i="1"/>
  <c r="N109" i="1" s="1"/>
  <c r="L109" i="1" l="1"/>
  <c r="K109" i="1"/>
  <c r="D109" i="1"/>
  <c r="C109" i="1"/>
  <c r="B110" i="1"/>
  <c r="N110" i="1" s="1"/>
  <c r="L110" i="1" l="1"/>
  <c r="K110" i="1"/>
  <c r="C110" i="1"/>
  <c r="D110" i="1"/>
  <c r="B111" i="1"/>
  <c r="N111" i="1" s="1"/>
  <c r="C111" i="1" l="1"/>
  <c r="L111" i="1"/>
  <c r="K111" i="1"/>
  <c r="D111" i="1"/>
  <c r="B112" i="1"/>
  <c r="N112" i="1" s="1"/>
  <c r="C112" i="1"/>
  <c r="L112" i="1" l="1"/>
  <c r="K112" i="1"/>
  <c r="D112" i="1"/>
  <c r="B113" i="1"/>
  <c r="N113" i="1" s="1"/>
  <c r="D113" i="1"/>
  <c r="L113" i="1" l="1"/>
  <c r="K113" i="1"/>
  <c r="C113" i="1"/>
  <c r="B114" i="1"/>
  <c r="N114" i="1" s="1"/>
  <c r="L114" i="1" l="1"/>
  <c r="K114" i="1"/>
  <c r="D114" i="1"/>
  <c r="C114" i="1"/>
  <c r="B115" i="1"/>
  <c r="N115" i="1" s="1"/>
  <c r="L115" i="1" l="1"/>
  <c r="K115" i="1"/>
  <c r="D115" i="1"/>
  <c r="C115" i="1"/>
  <c r="B116" i="1"/>
  <c r="N116" i="1" s="1"/>
  <c r="L116" i="1" l="1"/>
  <c r="K116" i="1"/>
  <c r="C116" i="1"/>
  <c r="D116" i="1"/>
  <c r="B117" i="1"/>
  <c r="N117" i="1" s="1"/>
  <c r="L117" i="1" l="1"/>
  <c r="K117" i="1"/>
  <c r="D117" i="1"/>
  <c r="C117" i="1"/>
  <c r="B118" i="1"/>
  <c r="N118" i="1" s="1"/>
  <c r="L118" i="1" l="1"/>
  <c r="K118" i="1"/>
  <c r="C118" i="1"/>
  <c r="D118" i="1"/>
  <c r="B119" i="1"/>
  <c r="N119" i="1" s="1"/>
  <c r="L119" i="1" l="1"/>
  <c r="K119" i="1"/>
  <c r="C119" i="1"/>
  <c r="D119" i="1"/>
  <c r="B120" i="1"/>
  <c r="N120" i="1" s="1"/>
  <c r="L120" i="1" l="1"/>
  <c r="K120" i="1"/>
  <c r="D120" i="1"/>
  <c r="C120" i="1"/>
  <c r="B121" i="1"/>
  <c r="N121" i="1" s="1"/>
  <c r="L121" i="1" l="1"/>
  <c r="K121" i="1"/>
  <c r="C121" i="1"/>
  <c r="D121" i="1"/>
  <c r="B122" i="1"/>
  <c r="N122" i="1" s="1"/>
  <c r="L122" i="1" l="1"/>
  <c r="K122" i="1"/>
  <c r="C122" i="1"/>
  <c r="D122" i="1"/>
  <c r="B123" i="1"/>
  <c r="N123" i="1" s="1"/>
  <c r="L123" i="1" l="1"/>
  <c r="K123" i="1"/>
  <c r="D123" i="1"/>
  <c r="C123" i="1"/>
  <c r="B124" i="1"/>
  <c r="N124" i="1" s="1"/>
  <c r="L124" i="1" l="1"/>
  <c r="K124" i="1"/>
  <c r="D124" i="1"/>
  <c r="C124" i="1"/>
  <c r="B125" i="1"/>
  <c r="N125" i="1" s="1"/>
  <c r="L125" i="1" l="1"/>
  <c r="K125" i="1"/>
  <c r="D125" i="1"/>
  <c r="C125" i="1"/>
  <c r="B126" i="1"/>
  <c r="N126" i="1" s="1"/>
  <c r="L126" i="1" l="1"/>
  <c r="K126" i="1"/>
  <c r="C126" i="1"/>
  <c r="D126" i="1"/>
  <c r="B127" i="1"/>
  <c r="N127" i="1" s="1"/>
  <c r="L127" i="1" l="1"/>
  <c r="K127" i="1"/>
  <c r="D127" i="1"/>
  <c r="C127" i="1"/>
  <c r="B128" i="1"/>
  <c r="N128" i="1" s="1"/>
  <c r="L128" i="1" l="1"/>
  <c r="K128" i="1"/>
  <c r="D128" i="1"/>
  <c r="C128" i="1"/>
  <c r="B129" i="1"/>
  <c r="N129" i="1" s="1"/>
  <c r="A129" i="1" l="1"/>
  <c r="L129" i="1"/>
  <c r="K129" i="1"/>
  <c r="D129" i="1"/>
  <c r="B130" i="1"/>
  <c r="N130" i="1" s="1"/>
  <c r="C129" i="1"/>
  <c r="L130" i="1" l="1"/>
  <c r="K130" i="1"/>
  <c r="D130" i="1"/>
  <c r="C130" i="1"/>
  <c r="B131" i="1"/>
  <c r="N131" i="1" s="1"/>
  <c r="L131" i="1" l="1"/>
  <c r="K131" i="1"/>
  <c r="C131" i="1"/>
  <c r="D131" i="1"/>
  <c r="B132" i="1"/>
  <c r="N132" i="1" s="1"/>
  <c r="L132" i="1" l="1"/>
  <c r="K132" i="1"/>
  <c r="C132" i="1"/>
  <c r="D132" i="1"/>
  <c r="B133" i="1"/>
  <c r="N133" i="1" s="1"/>
  <c r="L133" i="1" l="1"/>
  <c r="K133" i="1"/>
  <c r="C133" i="1"/>
  <c r="D133" i="1"/>
  <c r="B134" i="1"/>
  <c r="N134" i="1" s="1"/>
  <c r="L134" i="1" l="1"/>
  <c r="K134" i="1"/>
  <c r="C134" i="1"/>
  <c r="D134" i="1"/>
  <c r="B135" i="1"/>
  <c r="N135" i="1" s="1"/>
  <c r="L135" i="1" l="1"/>
  <c r="K135" i="1"/>
  <c r="C135" i="1"/>
  <c r="D135" i="1"/>
  <c r="B136" i="1"/>
  <c r="N136" i="1" s="1"/>
  <c r="L136" i="1" l="1"/>
  <c r="K136" i="1"/>
  <c r="C136" i="1"/>
  <c r="D136" i="1"/>
  <c r="B137" i="1"/>
  <c r="N137" i="1" s="1"/>
  <c r="L137" i="1" l="1"/>
  <c r="K137" i="1"/>
  <c r="D137" i="1"/>
  <c r="C137" i="1"/>
  <c r="B138" i="1"/>
  <c r="N138" i="1" s="1"/>
  <c r="L138" i="1" l="1"/>
  <c r="K138" i="1"/>
  <c r="C138" i="1"/>
  <c r="D138" i="1"/>
  <c r="B139" i="1"/>
  <c r="N139" i="1" s="1"/>
  <c r="D139" i="1" l="1"/>
  <c r="L139" i="1"/>
  <c r="K139" i="1"/>
  <c r="C139" i="1"/>
  <c r="B140" i="1"/>
  <c r="N140" i="1" s="1"/>
  <c r="L140" i="1" l="1"/>
  <c r="K140" i="1"/>
  <c r="C140" i="1"/>
  <c r="D140" i="1"/>
  <c r="B141" i="1"/>
  <c r="N141" i="1" s="1"/>
  <c r="L141" i="1" l="1"/>
  <c r="K141" i="1"/>
  <c r="D141" i="1"/>
  <c r="C141" i="1"/>
  <c r="B142" i="1"/>
  <c r="N142" i="1" s="1"/>
  <c r="L142" i="1" l="1"/>
  <c r="K142" i="1"/>
  <c r="D142" i="1"/>
  <c r="C142" i="1"/>
  <c r="B143" i="1"/>
  <c r="N143" i="1" s="1"/>
  <c r="L143" i="1" l="1"/>
  <c r="K143" i="1"/>
  <c r="D143" i="1"/>
  <c r="C143" i="1"/>
  <c r="B144" i="1"/>
  <c r="N144" i="1" s="1"/>
  <c r="L144" i="1" l="1"/>
  <c r="K144" i="1"/>
  <c r="C144" i="1"/>
  <c r="D144" i="1"/>
  <c r="B145" i="1"/>
  <c r="N145" i="1" s="1"/>
  <c r="L145" i="1" l="1"/>
  <c r="K145" i="1"/>
  <c r="D145" i="1"/>
  <c r="C145" i="1"/>
  <c r="B146" i="1"/>
  <c r="N146" i="1" s="1"/>
  <c r="L146" i="1" l="1"/>
  <c r="K146" i="1"/>
  <c r="C146" i="1"/>
  <c r="D146" i="1"/>
  <c r="B147" i="1"/>
  <c r="N147" i="1" s="1"/>
  <c r="L147" i="1" l="1"/>
  <c r="K147" i="1"/>
  <c r="C147" i="1"/>
  <c r="D147" i="1"/>
  <c r="B148" i="1"/>
  <c r="N148" i="1" s="1"/>
  <c r="D148" i="1" l="1"/>
  <c r="L148" i="1"/>
  <c r="K148" i="1"/>
  <c r="C148" i="1"/>
  <c r="B149" i="1"/>
  <c r="N149" i="1" s="1"/>
  <c r="L149" i="1" l="1"/>
  <c r="K149" i="1"/>
  <c r="C149" i="1"/>
  <c r="D149" i="1"/>
  <c r="B150" i="1"/>
  <c r="N150" i="1" s="1"/>
  <c r="L150" i="1" l="1"/>
  <c r="K150" i="1"/>
  <c r="C150" i="1"/>
  <c r="D150" i="1"/>
  <c r="B151" i="1"/>
  <c r="N151" i="1" s="1"/>
  <c r="L151" i="1" l="1"/>
  <c r="K151" i="1"/>
  <c r="C151" i="1"/>
  <c r="D151" i="1"/>
  <c r="B152" i="1"/>
  <c r="N152" i="1" s="1"/>
  <c r="L152" i="1" l="1"/>
  <c r="K152" i="1"/>
  <c r="D152" i="1"/>
  <c r="C152" i="1"/>
  <c r="B153" i="1"/>
  <c r="N153" i="1" s="1"/>
  <c r="L153" i="1" l="1"/>
  <c r="K153" i="1"/>
  <c r="C153" i="1"/>
  <c r="D153" i="1"/>
  <c r="B154" i="1"/>
  <c r="N154" i="1" s="1"/>
  <c r="L154" i="1" l="1"/>
  <c r="K154" i="1"/>
  <c r="D154" i="1"/>
  <c r="C154" i="1"/>
  <c r="B155" i="1"/>
  <c r="N155" i="1" s="1"/>
  <c r="L155" i="1" l="1"/>
  <c r="K155" i="1"/>
  <c r="C155" i="1"/>
  <c r="D155" i="1"/>
  <c r="B156" i="1"/>
  <c r="N156" i="1" s="1"/>
  <c r="D156" i="1" l="1"/>
  <c r="L156" i="1"/>
  <c r="K156" i="1"/>
  <c r="C156" i="1"/>
  <c r="B157" i="1"/>
  <c r="N157" i="1" s="1"/>
  <c r="C157" i="1"/>
  <c r="L157" i="1" l="1"/>
  <c r="K157" i="1"/>
  <c r="D157" i="1"/>
  <c r="B158" i="1"/>
  <c r="N158" i="1" s="1"/>
  <c r="D158" i="1"/>
  <c r="C158" i="1" l="1"/>
  <c r="L158" i="1"/>
  <c r="K158" i="1"/>
  <c r="B159" i="1"/>
  <c r="N159" i="1" s="1"/>
  <c r="C159" i="1"/>
  <c r="L159" i="1" l="1"/>
  <c r="K159" i="1"/>
  <c r="D159" i="1"/>
  <c r="B160" i="1"/>
  <c r="N160" i="1" s="1"/>
  <c r="A160" i="1" l="1"/>
  <c r="D160" i="1"/>
  <c r="L160" i="1"/>
  <c r="K160" i="1"/>
  <c r="B161" i="1"/>
  <c r="N161" i="1" s="1"/>
  <c r="C160" i="1"/>
  <c r="L161" i="1" l="1"/>
  <c r="K161" i="1"/>
  <c r="C161" i="1"/>
  <c r="D161" i="1"/>
  <c r="B162" i="1"/>
  <c r="N162" i="1" s="1"/>
  <c r="L162" i="1" l="1"/>
  <c r="K162" i="1"/>
  <c r="D162" i="1"/>
  <c r="C162" i="1"/>
  <c r="B163" i="1"/>
  <c r="N163" i="1" s="1"/>
  <c r="L163" i="1" l="1"/>
  <c r="K163" i="1"/>
  <c r="D163" i="1"/>
  <c r="C163" i="1"/>
  <c r="B164" i="1"/>
  <c r="N164" i="1" s="1"/>
  <c r="L164" i="1" l="1"/>
  <c r="K164" i="1"/>
  <c r="C164" i="1"/>
  <c r="D164" i="1"/>
  <c r="B165" i="1"/>
  <c r="N165" i="1" s="1"/>
  <c r="L165" i="1" l="1"/>
  <c r="K165" i="1"/>
  <c r="D165" i="1"/>
  <c r="C165" i="1"/>
  <c r="B166" i="1"/>
  <c r="N166" i="1" s="1"/>
  <c r="L166" i="1" l="1"/>
  <c r="K166" i="1"/>
  <c r="C166" i="1"/>
  <c r="D166" i="1"/>
  <c r="B167" i="1"/>
  <c r="N167" i="1" s="1"/>
  <c r="C167" i="1" l="1"/>
  <c r="L167" i="1"/>
  <c r="K167" i="1"/>
  <c r="D167" i="1"/>
  <c r="B168" i="1"/>
  <c r="N168" i="1" s="1"/>
  <c r="C168" i="1" l="1"/>
  <c r="D168" i="1"/>
  <c r="L168" i="1"/>
  <c r="K168" i="1"/>
  <c r="B169" i="1"/>
  <c r="N169" i="1" s="1"/>
  <c r="L169" i="1" l="1"/>
  <c r="K169" i="1"/>
  <c r="C169" i="1"/>
  <c r="D169" i="1"/>
  <c r="B170" i="1"/>
  <c r="N170" i="1" s="1"/>
  <c r="D170" i="1" l="1"/>
  <c r="L170" i="1"/>
  <c r="K170" i="1"/>
  <c r="C170" i="1"/>
  <c r="B171" i="1"/>
  <c r="N171" i="1" s="1"/>
  <c r="L171" i="1" l="1"/>
  <c r="K171" i="1"/>
  <c r="C171" i="1"/>
  <c r="D171" i="1"/>
  <c r="B172" i="1"/>
  <c r="N172" i="1" s="1"/>
  <c r="L172" i="1" l="1"/>
  <c r="K172" i="1"/>
  <c r="C172" i="1"/>
  <c r="D172" i="1"/>
  <c r="B173" i="1"/>
  <c r="N173" i="1" s="1"/>
  <c r="L173" i="1" l="1"/>
  <c r="K173" i="1"/>
  <c r="C173" i="1"/>
  <c r="D173" i="1"/>
  <c r="B174" i="1"/>
  <c r="N174" i="1" s="1"/>
  <c r="L174" i="1" l="1"/>
  <c r="K174" i="1"/>
  <c r="C174" i="1"/>
  <c r="D174" i="1"/>
  <c r="B175" i="1"/>
  <c r="N175" i="1" s="1"/>
  <c r="D175" i="1" l="1"/>
  <c r="L175" i="1"/>
  <c r="K175" i="1"/>
  <c r="C175" i="1"/>
  <c r="B176" i="1"/>
  <c r="N176" i="1" s="1"/>
  <c r="L176" i="1" l="1"/>
  <c r="K176" i="1"/>
  <c r="C176" i="1"/>
  <c r="D176" i="1"/>
  <c r="B177" i="1"/>
  <c r="N177" i="1" s="1"/>
  <c r="L177" i="1" l="1"/>
  <c r="K177" i="1"/>
  <c r="C177" i="1"/>
  <c r="D177" i="1"/>
  <c r="B178" i="1"/>
  <c r="N178" i="1" s="1"/>
  <c r="D178" i="1" l="1"/>
  <c r="L178" i="1"/>
  <c r="K178" i="1"/>
  <c r="C178" i="1"/>
  <c r="B179" i="1"/>
  <c r="N179" i="1" s="1"/>
  <c r="C179" i="1" l="1"/>
  <c r="D179" i="1"/>
  <c r="L179" i="1"/>
  <c r="K179" i="1"/>
  <c r="B180" i="1"/>
  <c r="N180" i="1" s="1"/>
  <c r="C180" i="1" l="1"/>
  <c r="L180" i="1"/>
  <c r="K180" i="1"/>
  <c r="D180" i="1"/>
  <c r="B181" i="1"/>
  <c r="N181" i="1" s="1"/>
  <c r="D181" i="1" l="1"/>
  <c r="C181" i="1"/>
  <c r="L181" i="1"/>
  <c r="K181" i="1"/>
  <c r="B182" i="1"/>
  <c r="N182" i="1" s="1"/>
  <c r="L182" i="1" l="1"/>
  <c r="K182" i="1"/>
  <c r="B183" i="1"/>
  <c r="N183" i="1" s="1"/>
  <c r="C182" i="1"/>
  <c r="D182" i="1"/>
  <c r="L183" i="1" l="1"/>
  <c r="K183" i="1"/>
  <c r="C183" i="1"/>
  <c r="D183" i="1"/>
  <c r="B184" i="1"/>
  <c r="N184" i="1" s="1"/>
  <c r="L184" i="1" l="1"/>
  <c r="K184" i="1"/>
  <c r="D184" i="1"/>
  <c r="C184" i="1"/>
  <c r="B185" i="1"/>
  <c r="N185" i="1" s="1"/>
  <c r="L185" i="1" l="1"/>
  <c r="K185" i="1"/>
  <c r="C185" i="1"/>
  <c r="D185" i="1"/>
  <c r="B186" i="1"/>
  <c r="N186" i="1" s="1"/>
  <c r="L186" i="1" l="1"/>
  <c r="K186" i="1"/>
  <c r="D186" i="1"/>
  <c r="C186" i="1"/>
  <c r="B187" i="1"/>
  <c r="N187" i="1" s="1"/>
  <c r="L187" i="1" l="1"/>
  <c r="K187" i="1"/>
  <c r="C187" i="1"/>
  <c r="D187" i="1"/>
  <c r="B188" i="1"/>
  <c r="N188" i="1" s="1"/>
  <c r="L188" i="1" l="1"/>
  <c r="K188" i="1"/>
  <c r="C188" i="1"/>
  <c r="D188" i="1"/>
  <c r="B189" i="1"/>
  <c r="N189" i="1" s="1"/>
  <c r="L189" i="1" l="1"/>
  <c r="K189" i="1"/>
  <c r="C189" i="1"/>
  <c r="D189" i="1"/>
  <c r="B190" i="1"/>
  <c r="N190" i="1" s="1"/>
  <c r="L190" i="1" l="1"/>
  <c r="K190" i="1"/>
  <c r="A190" i="1"/>
  <c r="D190" i="1"/>
  <c r="B191" i="1"/>
  <c r="N191" i="1" s="1"/>
  <c r="C190" i="1"/>
  <c r="L191" i="1" l="1"/>
  <c r="K191" i="1"/>
  <c r="C191" i="1"/>
  <c r="D191" i="1"/>
  <c r="B192" i="1"/>
  <c r="N192" i="1" s="1"/>
  <c r="L192" i="1" l="1"/>
  <c r="K192" i="1"/>
  <c r="D192" i="1"/>
  <c r="C192" i="1"/>
  <c r="B193" i="1"/>
  <c r="N193" i="1" s="1"/>
  <c r="L193" i="1" l="1"/>
  <c r="K193" i="1"/>
  <c r="C193" i="1"/>
  <c r="D193" i="1"/>
  <c r="B194" i="1"/>
  <c r="N194" i="1" s="1"/>
  <c r="L194" i="1" l="1"/>
  <c r="K194" i="1"/>
  <c r="C194" i="1"/>
  <c r="D194" i="1"/>
  <c r="B195" i="1"/>
  <c r="N195" i="1" s="1"/>
  <c r="L195" i="1" l="1"/>
  <c r="K195" i="1"/>
  <c r="C195" i="1"/>
  <c r="D195" i="1"/>
  <c r="B196" i="1"/>
  <c r="N196" i="1" s="1"/>
  <c r="L196" i="1" l="1"/>
  <c r="K196" i="1"/>
  <c r="D196" i="1"/>
  <c r="C196" i="1"/>
  <c r="B197" i="1"/>
  <c r="N197" i="1" s="1"/>
  <c r="L197" i="1" l="1"/>
  <c r="K197" i="1"/>
  <c r="C197" i="1"/>
  <c r="D197" i="1"/>
  <c r="B198" i="1"/>
  <c r="N198" i="1" s="1"/>
  <c r="L198" i="1" l="1"/>
  <c r="K198" i="1"/>
  <c r="C198" i="1"/>
  <c r="D198" i="1"/>
  <c r="B199" i="1"/>
  <c r="N199" i="1" s="1"/>
  <c r="L199" i="1" l="1"/>
  <c r="K199" i="1"/>
  <c r="C199" i="1"/>
  <c r="D199" i="1"/>
  <c r="B200" i="1"/>
  <c r="N200" i="1" s="1"/>
  <c r="L200" i="1" l="1"/>
  <c r="K200" i="1"/>
  <c r="C200" i="1"/>
  <c r="D200" i="1"/>
  <c r="B201" i="1"/>
  <c r="N201" i="1" s="1"/>
  <c r="L201" i="1" l="1"/>
  <c r="K201" i="1"/>
  <c r="D201" i="1"/>
  <c r="C201" i="1"/>
  <c r="B202" i="1"/>
  <c r="N202" i="1" s="1"/>
  <c r="C202" i="1" l="1"/>
  <c r="L202" i="1"/>
  <c r="K202" i="1"/>
  <c r="D202" i="1"/>
  <c r="B203" i="1"/>
  <c r="N203" i="1" s="1"/>
  <c r="D203" i="1"/>
  <c r="L203" i="1" l="1"/>
  <c r="K203" i="1"/>
  <c r="C203" i="1"/>
  <c r="B204" i="1"/>
  <c r="N204" i="1" s="1"/>
  <c r="L204" i="1" l="1"/>
  <c r="K204" i="1"/>
  <c r="C204" i="1"/>
  <c r="D204" i="1"/>
  <c r="B205" i="1"/>
  <c r="N205" i="1" s="1"/>
  <c r="L205" i="1" l="1"/>
  <c r="K205" i="1"/>
  <c r="D205" i="1"/>
  <c r="C205" i="1"/>
  <c r="B206" i="1"/>
  <c r="N206" i="1" s="1"/>
  <c r="L206" i="1" l="1"/>
  <c r="K206" i="1"/>
  <c r="C206" i="1"/>
  <c r="D206" i="1"/>
  <c r="B207" i="1"/>
  <c r="N207" i="1" s="1"/>
  <c r="L207" i="1" l="1"/>
  <c r="K207" i="1"/>
  <c r="D207" i="1"/>
  <c r="C207" i="1"/>
  <c r="B208" i="1"/>
  <c r="N208" i="1" s="1"/>
  <c r="L208" i="1" l="1"/>
  <c r="K208" i="1"/>
  <c r="C208" i="1"/>
  <c r="D208" i="1"/>
  <c r="B209" i="1"/>
  <c r="N209" i="1" s="1"/>
  <c r="L209" i="1" l="1"/>
  <c r="K209" i="1"/>
  <c r="C209" i="1"/>
  <c r="D209" i="1"/>
  <c r="B210" i="1"/>
  <c r="N210" i="1" s="1"/>
  <c r="L210" i="1" l="1"/>
  <c r="K210" i="1"/>
  <c r="D210" i="1"/>
  <c r="C210" i="1"/>
  <c r="B211" i="1"/>
  <c r="N211" i="1" s="1"/>
  <c r="L211" i="1" l="1"/>
  <c r="K211" i="1"/>
  <c r="C211" i="1"/>
  <c r="D211" i="1"/>
  <c r="B212" i="1"/>
  <c r="N212" i="1" s="1"/>
  <c r="L212" i="1" l="1"/>
  <c r="K212" i="1"/>
  <c r="D212" i="1"/>
  <c r="C212" i="1"/>
  <c r="B213" i="1"/>
  <c r="N213" i="1" s="1"/>
  <c r="D213" i="1" l="1"/>
  <c r="L213" i="1"/>
  <c r="K213" i="1"/>
  <c r="C213" i="1"/>
  <c r="B214" i="1"/>
  <c r="N214" i="1" s="1"/>
  <c r="D214" i="1"/>
  <c r="L214" i="1" l="1"/>
  <c r="K214" i="1"/>
  <c r="C214" i="1"/>
  <c r="B215" i="1"/>
  <c r="N215" i="1" s="1"/>
  <c r="L215" i="1" l="1"/>
  <c r="K215" i="1"/>
  <c r="C215" i="1"/>
  <c r="D215" i="1"/>
  <c r="B216" i="1"/>
  <c r="N216" i="1" s="1"/>
  <c r="L216" i="1" l="1"/>
  <c r="K216" i="1"/>
  <c r="C216" i="1"/>
  <c r="D216" i="1"/>
  <c r="B217" i="1"/>
  <c r="N217" i="1" s="1"/>
  <c r="C217" i="1" l="1"/>
  <c r="L217" i="1"/>
  <c r="K217" i="1"/>
  <c r="D217" i="1"/>
  <c r="B218" i="1"/>
  <c r="N218" i="1" s="1"/>
  <c r="D218" i="1"/>
  <c r="C218" i="1" l="1"/>
  <c r="L218" i="1"/>
  <c r="K218" i="1"/>
  <c r="B219" i="1"/>
  <c r="N219" i="1" s="1"/>
  <c r="L219" i="1" l="1"/>
  <c r="K219" i="1"/>
  <c r="D219" i="1"/>
  <c r="C219" i="1"/>
  <c r="B220" i="1"/>
  <c r="N220" i="1" s="1"/>
  <c r="L220" i="1" l="1"/>
  <c r="K220" i="1"/>
  <c r="D220" i="1"/>
  <c r="C220" i="1"/>
  <c r="B221" i="1"/>
  <c r="N221" i="1" s="1"/>
  <c r="L221" i="1" l="1"/>
  <c r="K221" i="1"/>
  <c r="D221" i="1"/>
  <c r="A221" i="1"/>
  <c r="B222" i="1"/>
  <c r="N222" i="1" s="1"/>
  <c r="C221" i="1"/>
  <c r="L222" i="1" l="1"/>
  <c r="K222" i="1"/>
  <c r="D222" i="1"/>
  <c r="C222" i="1"/>
  <c r="B223" i="1"/>
  <c r="N223" i="1" s="1"/>
  <c r="L223" i="1" l="1"/>
  <c r="K223" i="1"/>
  <c r="C223" i="1"/>
  <c r="D223" i="1"/>
  <c r="B224" i="1"/>
  <c r="N224" i="1" s="1"/>
  <c r="L224" i="1" l="1"/>
  <c r="K224" i="1"/>
  <c r="D224" i="1"/>
  <c r="C224" i="1"/>
  <c r="B225" i="1"/>
  <c r="N225" i="1" s="1"/>
  <c r="C225" i="1" l="1"/>
  <c r="L225" i="1"/>
  <c r="K225" i="1"/>
  <c r="D225" i="1"/>
  <c r="B226" i="1"/>
  <c r="N226" i="1" s="1"/>
  <c r="L226" i="1" l="1"/>
  <c r="K226" i="1"/>
  <c r="C226" i="1"/>
  <c r="D226" i="1"/>
  <c r="B227" i="1"/>
  <c r="N227" i="1" s="1"/>
  <c r="L227" i="1" l="1"/>
  <c r="K227" i="1"/>
  <c r="D227" i="1"/>
  <c r="C227" i="1"/>
  <c r="B228" i="1"/>
  <c r="N228" i="1" s="1"/>
  <c r="L228" i="1" l="1"/>
  <c r="K228" i="1"/>
  <c r="C228" i="1"/>
  <c r="D228" i="1"/>
  <c r="B229" i="1"/>
  <c r="N229" i="1" s="1"/>
  <c r="L229" i="1" l="1"/>
  <c r="K229" i="1"/>
  <c r="D229" i="1"/>
  <c r="C229" i="1"/>
  <c r="B230" i="1"/>
  <c r="N230" i="1" s="1"/>
  <c r="C230" i="1" l="1"/>
  <c r="L230" i="1"/>
  <c r="K230" i="1"/>
  <c r="D230" i="1"/>
  <c r="B231" i="1"/>
  <c r="N231" i="1" s="1"/>
  <c r="D231" i="1"/>
  <c r="L231" i="1" l="1"/>
  <c r="K231" i="1"/>
  <c r="C231" i="1"/>
  <c r="B232" i="1"/>
  <c r="N232" i="1" s="1"/>
  <c r="L232" i="1" l="1"/>
  <c r="K232" i="1"/>
  <c r="C232" i="1"/>
  <c r="D232" i="1"/>
  <c r="B233" i="1"/>
  <c r="N233" i="1" s="1"/>
  <c r="L233" i="1" l="1"/>
  <c r="K233" i="1"/>
  <c r="C233" i="1"/>
  <c r="D233" i="1"/>
  <c r="B234" i="1"/>
  <c r="N234" i="1" s="1"/>
  <c r="L234" i="1" l="1"/>
  <c r="K234" i="1"/>
  <c r="D234" i="1"/>
  <c r="C234" i="1"/>
  <c r="B235" i="1"/>
  <c r="N235" i="1" s="1"/>
  <c r="L235" i="1" l="1"/>
  <c r="K235" i="1"/>
  <c r="D235" i="1"/>
  <c r="C235" i="1"/>
  <c r="B236" i="1"/>
  <c r="N236" i="1" s="1"/>
  <c r="L236" i="1" l="1"/>
  <c r="K236" i="1"/>
  <c r="C236" i="1"/>
  <c r="D236" i="1"/>
  <c r="B237" i="1"/>
  <c r="N237" i="1" s="1"/>
  <c r="L237" i="1" l="1"/>
  <c r="K237" i="1"/>
  <c r="C237" i="1"/>
  <c r="D237" i="1"/>
  <c r="B238" i="1"/>
  <c r="N238" i="1" s="1"/>
  <c r="L238" i="1" l="1"/>
  <c r="K238" i="1"/>
  <c r="C238" i="1"/>
  <c r="D238" i="1"/>
  <c r="B239" i="1"/>
  <c r="N239" i="1" s="1"/>
  <c r="C239" i="1" l="1"/>
  <c r="L239" i="1"/>
  <c r="K239" i="1"/>
  <c r="D239" i="1"/>
  <c r="B240" i="1"/>
  <c r="N240" i="1" s="1"/>
  <c r="L240" i="1" l="1"/>
  <c r="K240" i="1"/>
  <c r="C240" i="1"/>
  <c r="D240" i="1"/>
  <c r="B241" i="1"/>
  <c r="N241" i="1" s="1"/>
  <c r="L241" i="1" l="1"/>
  <c r="K241" i="1"/>
  <c r="D241" i="1"/>
  <c r="C241" i="1"/>
  <c r="B242" i="1"/>
  <c r="N242" i="1" s="1"/>
  <c r="L242" i="1" l="1"/>
  <c r="K242" i="1"/>
  <c r="C242" i="1"/>
  <c r="D242" i="1"/>
  <c r="B243" i="1"/>
  <c r="N243" i="1" s="1"/>
  <c r="D243" i="1" l="1"/>
  <c r="L243" i="1"/>
  <c r="K243" i="1"/>
  <c r="C243" i="1"/>
  <c r="B244" i="1"/>
  <c r="N244" i="1" s="1"/>
  <c r="C244" i="1" l="1"/>
  <c r="D244" i="1"/>
  <c r="L244" i="1"/>
  <c r="K244" i="1"/>
  <c r="B245" i="1"/>
  <c r="N245" i="1" s="1"/>
  <c r="L245" i="1" l="1"/>
  <c r="K245" i="1"/>
  <c r="C245" i="1"/>
  <c r="D245" i="1"/>
  <c r="B246" i="1"/>
  <c r="N246" i="1" s="1"/>
  <c r="L246" i="1" l="1"/>
  <c r="K246" i="1"/>
  <c r="D246" i="1"/>
  <c r="C246" i="1"/>
  <c r="B247" i="1"/>
  <c r="N247" i="1" s="1"/>
  <c r="L247" i="1" l="1"/>
  <c r="K247" i="1"/>
  <c r="D247" i="1"/>
  <c r="C247" i="1"/>
  <c r="B248" i="1"/>
  <c r="N248" i="1" s="1"/>
  <c r="L248" i="1" l="1"/>
  <c r="K248" i="1"/>
  <c r="C248" i="1"/>
  <c r="D248" i="1"/>
  <c r="B249" i="1"/>
  <c r="N249" i="1" s="1"/>
  <c r="L249" i="1" l="1"/>
  <c r="K249" i="1"/>
  <c r="D249" i="1"/>
  <c r="C249" i="1"/>
  <c r="B250" i="1"/>
  <c r="N250" i="1" s="1"/>
  <c r="L250" i="1" l="1"/>
  <c r="K250" i="1"/>
  <c r="C250" i="1"/>
  <c r="D250" i="1"/>
  <c r="B251" i="1"/>
  <c r="N251" i="1" s="1"/>
  <c r="L251" i="1" l="1"/>
  <c r="K251" i="1"/>
  <c r="D251" i="1"/>
  <c r="C251" i="1"/>
  <c r="B252" i="1"/>
  <c r="N252" i="1" s="1"/>
  <c r="L252" i="1" l="1"/>
  <c r="K252" i="1"/>
  <c r="D252" i="1"/>
  <c r="A252" i="1"/>
  <c r="B253" i="1"/>
  <c r="N253" i="1" s="1"/>
  <c r="C252" i="1"/>
  <c r="L253" i="1" l="1"/>
  <c r="K253" i="1"/>
  <c r="C253" i="1"/>
  <c r="D253" i="1"/>
  <c r="B254" i="1"/>
  <c r="N254" i="1" s="1"/>
  <c r="L254" i="1" l="1"/>
  <c r="K254" i="1"/>
  <c r="D254" i="1"/>
  <c r="C254" i="1"/>
  <c r="B255" i="1"/>
  <c r="N255" i="1" s="1"/>
  <c r="L255" i="1" l="1"/>
  <c r="K255" i="1"/>
  <c r="C255" i="1"/>
  <c r="D255" i="1"/>
  <c r="B256" i="1"/>
  <c r="N256" i="1" s="1"/>
  <c r="L256" i="1" l="1"/>
  <c r="K256" i="1"/>
  <c r="C256" i="1"/>
  <c r="D256" i="1"/>
  <c r="B257" i="1"/>
  <c r="N257" i="1" s="1"/>
  <c r="L257" i="1" l="1"/>
  <c r="K257" i="1"/>
  <c r="C257" i="1"/>
  <c r="D257" i="1"/>
  <c r="B258" i="1"/>
  <c r="N258" i="1" s="1"/>
  <c r="L258" i="1" l="1"/>
  <c r="K258" i="1"/>
  <c r="C258" i="1"/>
  <c r="D258" i="1"/>
  <c r="B259" i="1"/>
  <c r="N259" i="1" s="1"/>
  <c r="D259" i="1" l="1"/>
  <c r="L259" i="1"/>
  <c r="K259" i="1"/>
  <c r="C259" i="1"/>
  <c r="B260" i="1"/>
  <c r="N260" i="1" s="1"/>
  <c r="L260" i="1" l="1"/>
  <c r="K260" i="1"/>
  <c r="C260" i="1"/>
  <c r="D260" i="1"/>
  <c r="B261" i="1"/>
  <c r="N261" i="1" s="1"/>
  <c r="L261" i="1" l="1"/>
  <c r="K261" i="1"/>
  <c r="C261" i="1"/>
  <c r="D261" i="1"/>
  <c r="B262" i="1"/>
  <c r="N262" i="1" s="1"/>
  <c r="L262" i="1" l="1"/>
  <c r="K262" i="1"/>
  <c r="D262" i="1"/>
  <c r="C262" i="1"/>
  <c r="B263" i="1"/>
  <c r="N263" i="1" s="1"/>
  <c r="L263" i="1" l="1"/>
  <c r="K263" i="1"/>
  <c r="C263" i="1"/>
  <c r="D263" i="1"/>
  <c r="B264" i="1"/>
  <c r="N264" i="1" s="1"/>
  <c r="L264" i="1" l="1"/>
  <c r="K264" i="1"/>
  <c r="C264" i="1"/>
  <c r="D264" i="1"/>
  <c r="B265" i="1"/>
  <c r="N265" i="1" s="1"/>
  <c r="L265" i="1" l="1"/>
  <c r="K265" i="1"/>
  <c r="D265" i="1"/>
  <c r="C265" i="1"/>
  <c r="B266" i="1"/>
  <c r="N266" i="1" s="1"/>
  <c r="L266" i="1" l="1"/>
  <c r="K266" i="1"/>
  <c r="C266" i="1"/>
  <c r="D266" i="1"/>
  <c r="B267" i="1"/>
  <c r="N267" i="1" s="1"/>
  <c r="L267" i="1" l="1"/>
  <c r="K267" i="1"/>
  <c r="C267" i="1"/>
  <c r="D267" i="1"/>
  <c r="B268" i="1"/>
  <c r="N268" i="1" s="1"/>
  <c r="C268" i="1" l="1"/>
  <c r="L268" i="1"/>
  <c r="K268" i="1"/>
  <c r="D268" i="1"/>
  <c r="B269" i="1"/>
  <c r="N269" i="1" s="1"/>
  <c r="L269" i="1" l="1"/>
  <c r="K269" i="1"/>
  <c r="C269" i="1"/>
  <c r="D269" i="1"/>
  <c r="B270" i="1"/>
  <c r="N270" i="1" s="1"/>
  <c r="L270" i="1" l="1"/>
  <c r="K270" i="1"/>
  <c r="C270" i="1"/>
  <c r="D270" i="1"/>
  <c r="B271" i="1"/>
  <c r="N271" i="1" s="1"/>
  <c r="L271" i="1" l="1"/>
  <c r="K271" i="1"/>
  <c r="C271" i="1"/>
  <c r="D271" i="1"/>
  <c r="B272" i="1"/>
  <c r="N272" i="1" s="1"/>
  <c r="C272" i="1" l="1"/>
  <c r="L272" i="1"/>
  <c r="K272" i="1"/>
  <c r="D272" i="1"/>
  <c r="B273" i="1"/>
  <c r="N273" i="1" s="1"/>
  <c r="C273" i="1" l="1"/>
  <c r="L273" i="1"/>
  <c r="K273" i="1"/>
  <c r="D273" i="1"/>
  <c r="B274" i="1"/>
  <c r="N274" i="1" s="1"/>
  <c r="D274" i="1" l="1"/>
  <c r="L274" i="1"/>
  <c r="K274" i="1"/>
  <c r="C274" i="1"/>
  <c r="B275" i="1"/>
  <c r="N275" i="1" s="1"/>
  <c r="C275" i="1"/>
  <c r="L275" i="1" l="1"/>
  <c r="K275" i="1"/>
  <c r="D275" i="1"/>
  <c r="B276" i="1"/>
  <c r="N276" i="1" s="1"/>
  <c r="L276" i="1" l="1"/>
  <c r="K276" i="1"/>
  <c r="C276" i="1"/>
  <c r="D276" i="1"/>
  <c r="B277" i="1"/>
  <c r="N277" i="1" s="1"/>
  <c r="L277" i="1" l="1"/>
  <c r="K277" i="1"/>
  <c r="D277" i="1"/>
  <c r="C277" i="1"/>
  <c r="B278" i="1"/>
  <c r="N278" i="1" s="1"/>
  <c r="L278" i="1" l="1"/>
  <c r="K278" i="1"/>
  <c r="C278" i="1"/>
  <c r="D278" i="1"/>
  <c r="B279" i="1"/>
  <c r="N279" i="1" s="1"/>
  <c r="L279" i="1" l="1"/>
  <c r="K279" i="1"/>
  <c r="B280" i="1"/>
  <c r="N280" i="1" s="1"/>
  <c r="C279" i="1"/>
  <c r="D279" i="1"/>
  <c r="L280" i="1" l="1"/>
  <c r="K280" i="1"/>
  <c r="D280" i="1"/>
  <c r="C280" i="1"/>
  <c r="B281" i="1"/>
  <c r="N281" i="1" s="1"/>
  <c r="L281" i="1" l="1"/>
  <c r="K281" i="1"/>
  <c r="C281" i="1"/>
  <c r="D281" i="1"/>
  <c r="B282" i="1"/>
  <c r="N282" i="1" s="1"/>
  <c r="L282" i="1" l="1"/>
  <c r="K282" i="1"/>
  <c r="D282" i="1"/>
  <c r="A282" i="1"/>
  <c r="B283" i="1"/>
  <c r="N283" i="1" s="1"/>
  <c r="C282" i="1"/>
  <c r="L283" i="1" l="1"/>
  <c r="K283" i="1"/>
  <c r="C283" i="1"/>
  <c r="D283" i="1"/>
  <c r="B284" i="1"/>
  <c r="N284" i="1" s="1"/>
  <c r="L284" i="1" l="1"/>
  <c r="K284" i="1"/>
  <c r="C284" i="1"/>
  <c r="D284" i="1"/>
  <c r="B285" i="1"/>
  <c r="N285" i="1" s="1"/>
  <c r="L285" i="1" l="1"/>
  <c r="K285" i="1"/>
  <c r="C285" i="1"/>
  <c r="D285" i="1"/>
  <c r="B286" i="1"/>
  <c r="N286" i="1" s="1"/>
  <c r="D286" i="1" l="1"/>
  <c r="L286" i="1"/>
  <c r="K286" i="1"/>
  <c r="C286" i="1"/>
  <c r="B287" i="1"/>
  <c r="N287" i="1" s="1"/>
  <c r="L287" i="1" l="1"/>
  <c r="K287" i="1"/>
  <c r="C287" i="1"/>
  <c r="D287" i="1"/>
  <c r="B288" i="1"/>
  <c r="N288" i="1" s="1"/>
  <c r="L288" i="1" l="1"/>
  <c r="K288" i="1"/>
  <c r="D288" i="1"/>
  <c r="C288" i="1"/>
  <c r="B289" i="1"/>
  <c r="N289" i="1" s="1"/>
  <c r="D289" i="1" l="1"/>
  <c r="L289" i="1"/>
  <c r="K289" i="1"/>
  <c r="C289" i="1"/>
  <c r="B290" i="1"/>
  <c r="N290" i="1" s="1"/>
  <c r="L290" i="1" l="1"/>
  <c r="K290" i="1"/>
  <c r="C290" i="1"/>
  <c r="D290" i="1"/>
  <c r="B291" i="1"/>
  <c r="N291" i="1" s="1"/>
  <c r="L291" i="1" l="1"/>
  <c r="K291" i="1"/>
  <c r="D291" i="1"/>
  <c r="C291" i="1"/>
  <c r="B292" i="1"/>
  <c r="N292" i="1" s="1"/>
  <c r="L292" i="1" l="1"/>
  <c r="K292" i="1"/>
  <c r="D292" i="1"/>
  <c r="C292" i="1"/>
  <c r="B293" i="1"/>
  <c r="N293" i="1" s="1"/>
  <c r="L293" i="1" l="1"/>
  <c r="K293" i="1"/>
  <c r="C293" i="1"/>
  <c r="D293" i="1"/>
  <c r="B294" i="1"/>
  <c r="N294" i="1" s="1"/>
  <c r="L294" i="1" l="1"/>
  <c r="K294" i="1"/>
  <c r="C294" i="1"/>
  <c r="D294" i="1"/>
  <c r="B295" i="1"/>
  <c r="N295" i="1" s="1"/>
  <c r="L295" i="1" l="1"/>
  <c r="K295" i="1"/>
  <c r="C295" i="1"/>
  <c r="D295" i="1"/>
  <c r="B296" i="1"/>
  <c r="N296" i="1" s="1"/>
  <c r="L296" i="1" l="1"/>
  <c r="K296" i="1"/>
  <c r="C296" i="1"/>
  <c r="D296" i="1"/>
  <c r="B297" i="1"/>
  <c r="N297" i="1" s="1"/>
  <c r="L297" i="1" l="1"/>
  <c r="K297" i="1"/>
  <c r="C297" i="1"/>
  <c r="D297" i="1"/>
  <c r="B298" i="1"/>
  <c r="N298" i="1" s="1"/>
  <c r="L298" i="1" l="1"/>
  <c r="K298" i="1"/>
  <c r="D298" i="1"/>
  <c r="C298" i="1"/>
  <c r="B299" i="1"/>
  <c r="N299" i="1" s="1"/>
  <c r="C299" i="1" l="1"/>
  <c r="L299" i="1"/>
  <c r="K299" i="1"/>
  <c r="D299" i="1"/>
  <c r="B300" i="1"/>
  <c r="N300" i="1" s="1"/>
  <c r="D300" i="1"/>
  <c r="L300" i="1" l="1"/>
  <c r="K300" i="1"/>
  <c r="C300" i="1"/>
  <c r="B301" i="1"/>
  <c r="N301" i="1" s="1"/>
  <c r="D301" i="1"/>
  <c r="C301" i="1" l="1"/>
  <c r="L301" i="1"/>
  <c r="K301" i="1"/>
  <c r="B302" i="1"/>
  <c r="N302" i="1" s="1"/>
  <c r="C302" i="1"/>
  <c r="L302" i="1" l="1"/>
  <c r="K302" i="1"/>
  <c r="D302" i="1"/>
  <c r="B303" i="1"/>
  <c r="N303" i="1" s="1"/>
  <c r="C303" i="1"/>
  <c r="L303" i="1" l="1"/>
  <c r="K303" i="1"/>
  <c r="D303" i="1"/>
  <c r="B304" i="1"/>
  <c r="N304" i="1" s="1"/>
  <c r="D304" i="1"/>
  <c r="L304" i="1" l="1"/>
  <c r="K304" i="1"/>
  <c r="C304" i="1"/>
  <c r="B305" i="1"/>
  <c r="N305" i="1" s="1"/>
  <c r="L305" i="1" l="1"/>
  <c r="K305" i="1"/>
  <c r="C305" i="1"/>
  <c r="D305" i="1"/>
  <c r="B306" i="1"/>
  <c r="N306" i="1" s="1"/>
  <c r="L306" i="1" l="1"/>
  <c r="K306" i="1"/>
  <c r="D306" i="1"/>
  <c r="C306" i="1"/>
  <c r="B307" i="1"/>
  <c r="N307" i="1" s="1"/>
  <c r="L307" i="1" l="1"/>
  <c r="K307" i="1"/>
  <c r="C307" i="1"/>
  <c r="D307" i="1"/>
  <c r="B308" i="1"/>
  <c r="N308" i="1" s="1"/>
  <c r="L308" i="1" l="1"/>
  <c r="K308" i="1"/>
  <c r="D308" i="1"/>
  <c r="C308" i="1"/>
  <c r="B309" i="1"/>
  <c r="N309" i="1" s="1"/>
  <c r="L309" i="1" l="1"/>
  <c r="K309" i="1"/>
  <c r="B310" i="1"/>
  <c r="N310" i="1" s="1"/>
  <c r="C309" i="1"/>
  <c r="D309" i="1"/>
  <c r="L310" i="1" l="1"/>
  <c r="K310" i="1"/>
  <c r="C310" i="1"/>
  <c r="D310" i="1"/>
  <c r="B311" i="1"/>
  <c r="N311" i="1" s="1"/>
  <c r="C311" i="1" l="1"/>
  <c r="L311" i="1"/>
  <c r="K311" i="1"/>
  <c r="D311" i="1"/>
  <c r="B312" i="1"/>
  <c r="N312" i="1" s="1"/>
  <c r="L312" i="1" l="1"/>
  <c r="K312" i="1"/>
  <c r="C312" i="1"/>
  <c r="D312" i="1"/>
  <c r="B313" i="1"/>
  <c r="N313" i="1" s="1"/>
  <c r="L313" i="1" l="1"/>
  <c r="K313" i="1"/>
  <c r="A313" i="1"/>
  <c r="D313" i="1"/>
  <c r="B314" i="1"/>
  <c r="N314" i="1" s="1"/>
  <c r="C313" i="1"/>
  <c r="L314" i="1" l="1"/>
  <c r="K314" i="1"/>
  <c r="D314" i="1"/>
  <c r="C314" i="1"/>
  <c r="B315" i="1"/>
  <c r="N315" i="1" s="1"/>
  <c r="L315" i="1" l="1"/>
  <c r="K315" i="1"/>
  <c r="C315" i="1"/>
  <c r="D315" i="1"/>
  <c r="B316" i="1"/>
  <c r="N316" i="1" s="1"/>
  <c r="L316" i="1" l="1"/>
  <c r="K316" i="1"/>
  <c r="C316" i="1"/>
  <c r="D316" i="1"/>
  <c r="B317" i="1"/>
  <c r="N317" i="1" s="1"/>
  <c r="L317" i="1" l="1"/>
  <c r="K317" i="1"/>
  <c r="D317" i="1"/>
  <c r="C317" i="1"/>
  <c r="B318" i="1"/>
  <c r="N318" i="1" s="1"/>
  <c r="D318" i="1" l="1"/>
  <c r="L318" i="1"/>
  <c r="K318" i="1"/>
  <c r="C318" i="1"/>
  <c r="B319" i="1"/>
  <c r="N319" i="1" s="1"/>
  <c r="L319" i="1" l="1"/>
  <c r="K319" i="1"/>
  <c r="C319" i="1"/>
  <c r="D319" i="1"/>
  <c r="B320" i="1"/>
  <c r="N320" i="1" s="1"/>
  <c r="D320" i="1" l="1"/>
  <c r="L320" i="1"/>
  <c r="K320" i="1"/>
  <c r="C320" i="1"/>
  <c r="B321" i="1"/>
  <c r="N321" i="1" s="1"/>
  <c r="L321" i="1" l="1"/>
  <c r="K321" i="1"/>
  <c r="C321" i="1"/>
  <c r="D321" i="1"/>
  <c r="B322" i="1"/>
  <c r="N322" i="1" s="1"/>
  <c r="L322" i="1" l="1"/>
  <c r="K322" i="1"/>
  <c r="D322" i="1"/>
  <c r="C322" i="1"/>
  <c r="B323" i="1"/>
  <c r="N323" i="1" s="1"/>
  <c r="L323" i="1" l="1"/>
  <c r="K323" i="1"/>
  <c r="C323" i="1"/>
  <c r="D323" i="1"/>
  <c r="B324" i="1"/>
  <c r="N324" i="1" s="1"/>
  <c r="L324" i="1" l="1"/>
  <c r="K324" i="1"/>
  <c r="C324" i="1"/>
  <c r="D324" i="1"/>
  <c r="B325" i="1"/>
  <c r="N325" i="1" s="1"/>
  <c r="L325" i="1" l="1"/>
  <c r="K325" i="1"/>
  <c r="C325" i="1"/>
  <c r="D325" i="1"/>
  <c r="B326" i="1"/>
  <c r="N326" i="1" s="1"/>
  <c r="D326" i="1" l="1"/>
  <c r="L326" i="1"/>
  <c r="K326" i="1"/>
  <c r="C326" i="1"/>
  <c r="B327" i="1"/>
  <c r="N327" i="1" s="1"/>
  <c r="D327" i="1"/>
  <c r="C327" i="1" l="1"/>
  <c r="L327" i="1"/>
  <c r="K327" i="1"/>
  <c r="B328" i="1"/>
  <c r="N328" i="1" s="1"/>
  <c r="D328" i="1"/>
  <c r="C328" i="1"/>
  <c r="L328" i="1" l="1"/>
  <c r="K328" i="1"/>
  <c r="B329" i="1"/>
  <c r="N329" i="1" s="1"/>
  <c r="C329" i="1" l="1"/>
  <c r="L329" i="1"/>
  <c r="K329" i="1"/>
  <c r="D329" i="1"/>
  <c r="B330" i="1"/>
  <c r="N330" i="1" s="1"/>
  <c r="D330" i="1"/>
  <c r="L330" i="1" l="1"/>
  <c r="K330" i="1"/>
  <c r="C330" i="1"/>
  <c r="B331" i="1"/>
  <c r="N331" i="1" s="1"/>
  <c r="D331" i="1"/>
  <c r="C331" i="1" l="1"/>
  <c r="L331" i="1"/>
  <c r="K331" i="1"/>
  <c r="B332" i="1"/>
  <c r="N332" i="1" s="1"/>
  <c r="D332" i="1"/>
  <c r="C332" i="1"/>
  <c r="L332" i="1" l="1"/>
  <c r="K332" i="1"/>
  <c r="B333" i="1"/>
  <c r="N333" i="1" s="1"/>
  <c r="D333" i="1"/>
  <c r="C333" i="1" l="1"/>
  <c r="L333" i="1"/>
  <c r="K333" i="1"/>
  <c r="B334" i="1"/>
  <c r="N334" i="1" s="1"/>
  <c r="L334" i="1" l="1"/>
  <c r="K334" i="1"/>
  <c r="C334" i="1"/>
  <c r="D334" i="1"/>
  <c r="B335" i="1"/>
  <c r="N335" i="1" s="1"/>
  <c r="D335" i="1" l="1"/>
  <c r="L335" i="1"/>
  <c r="K335" i="1"/>
  <c r="C335" i="1"/>
  <c r="B336" i="1"/>
  <c r="N336" i="1" s="1"/>
  <c r="L336" i="1" l="1"/>
  <c r="K336" i="1"/>
  <c r="C336" i="1"/>
  <c r="D336" i="1"/>
  <c r="B337" i="1"/>
  <c r="N337" i="1" s="1"/>
  <c r="D337" i="1" l="1"/>
  <c r="L337" i="1"/>
  <c r="K337" i="1"/>
  <c r="C337" i="1"/>
  <c r="B338" i="1"/>
  <c r="N338" i="1" s="1"/>
  <c r="L338" i="1" l="1"/>
  <c r="K338" i="1"/>
  <c r="C338" i="1"/>
  <c r="D338" i="1"/>
  <c r="B339" i="1"/>
  <c r="N339" i="1" s="1"/>
  <c r="L339" i="1" l="1"/>
  <c r="K339" i="1"/>
  <c r="C339" i="1"/>
  <c r="D339" i="1"/>
  <c r="B340" i="1"/>
  <c r="N340" i="1" s="1"/>
  <c r="L340" i="1" l="1"/>
  <c r="K340" i="1"/>
  <c r="D340" i="1"/>
  <c r="C340" i="1"/>
  <c r="B341" i="1"/>
  <c r="N341" i="1" s="1"/>
  <c r="L341" i="1" l="1"/>
  <c r="K341" i="1"/>
  <c r="C341" i="1"/>
  <c r="B342" i="1"/>
  <c r="N342" i="1" s="1"/>
  <c r="D341" i="1"/>
  <c r="D342" i="1" l="1"/>
  <c r="L342" i="1"/>
  <c r="K342" i="1"/>
  <c r="C342" i="1"/>
  <c r="B343" i="1"/>
  <c r="N343" i="1" s="1"/>
  <c r="L343" i="1" l="1"/>
  <c r="K343" i="1"/>
  <c r="A343" i="1"/>
  <c r="D343" i="1"/>
  <c r="B344" i="1"/>
  <c r="N344" i="1" s="1"/>
  <c r="C343" i="1"/>
  <c r="C344" i="1" l="1"/>
  <c r="L344" i="1"/>
  <c r="K344" i="1"/>
  <c r="D344" i="1"/>
  <c r="B345" i="1"/>
  <c r="N345" i="1" s="1"/>
  <c r="C345" i="1" l="1"/>
  <c r="D345" i="1"/>
  <c r="L345" i="1"/>
  <c r="K345" i="1"/>
  <c r="B346" i="1"/>
  <c r="N346" i="1" s="1"/>
  <c r="C346" i="1"/>
  <c r="D346" i="1" l="1"/>
  <c r="L346" i="1"/>
  <c r="K346" i="1"/>
  <c r="B347" i="1"/>
  <c r="N347" i="1" s="1"/>
  <c r="C347" i="1"/>
  <c r="D347" i="1" l="1"/>
  <c r="L347" i="1"/>
  <c r="K347" i="1"/>
  <c r="B348" i="1"/>
  <c r="N348" i="1" s="1"/>
  <c r="C348" i="1"/>
  <c r="L348" i="1" l="1"/>
  <c r="K348" i="1"/>
  <c r="D348" i="1"/>
  <c r="B349" i="1"/>
  <c r="N349" i="1" s="1"/>
  <c r="D349" i="1"/>
  <c r="C349" i="1" l="1"/>
  <c r="L349" i="1"/>
  <c r="K349" i="1"/>
  <c r="B350" i="1"/>
  <c r="N350" i="1" s="1"/>
  <c r="D350" i="1" l="1"/>
  <c r="L350" i="1"/>
  <c r="K350" i="1"/>
  <c r="C350" i="1"/>
  <c r="B351" i="1"/>
  <c r="N351" i="1" s="1"/>
  <c r="D351" i="1" l="1"/>
  <c r="L351" i="1"/>
  <c r="K351" i="1"/>
  <c r="C351" i="1"/>
  <c r="B352" i="1"/>
  <c r="N352" i="1" s="1"/>
  <c r="D352" i="1" l="1"/>
  <c r="L352" i="1"/>
  <c r="K352" i="1"/>
  <c r="C352" i="1"/>
  <c r="B353" i="1"/>
  <c r="N353" i="1" s="1"/>
  <c r="C353" i="1" l="1"/>
  <c r="D353" i="1"/>
  <c r="L353" i="1"/>
  <c r="K353" i="1"/>
  <c r="B354" i="1"/>
  <c r="N354" i="1" s="1"/>
  <c r="L354" i="1" l="1"/>
  <c r="K354" i="1"/>
  <c r="C354" i="1"/>
  <c r="D354" i="1"/>
  <c r="B355" i="1"/>
  <c r="N355" i="1" s="1"/>
  <c r="L355" i="1" l="1"/>
  <c r="K355" i="1"/>
  <c r="C355" i="1"/>
  <c r="D355" i="1"/>
  <c r="B356" i="1"/>
  <c r="N356" i="1" s="1"/>
  <c r="L356" i="1" l="1"/>
  <c r="K356" i="1"/>
  <c r="C356" i="1"/>
  <c r="D356" i="1"/>
  <c r="B357" i="1"/>
  <c r="N357" i="1" s="1"/>
  <c r="L357" i="1" l="1"/>
  <c r="K357" i="1"/>
  <c r="C357" i="1"/>
  <c r="D357" i="1"/>
  <c r="B358" i="1"/>
  <c r="N358" i="1" s="1"/>
  <c r="L358" i="1" l="1"/>
  <c r="K358" i="1"/>
  <c r="C358" i="1"/>
  <c r="D358" i="1"/>
  <c r="B359" i="1"/>
  <c r="N359" i="1" s="1"/>
  <c r="L359" i="1" l="1"/>
  <c r="K359" i="1"/>
  <c r="D359" i="1"/>
  <c r="C359" i="1"/>
  <c r="B360" i="1"/>
  <c r="N360" i="1" s="1"/>
  <c r="L360" i="1" l="1"/>
  <c r="K360" i="1"/>
  <c r="C360" i="1"/>
  <c r="D360" i="1"/>
  <c r="B361" i="1"/>
  <c r="N361" i="1" s="1"/>
  <c r="L361" i="1" l="1"/>
  <c r="K361" i="1"/>
  <c r="C361" i="1"/>
  <c r="D361" i="1"/>
  <c r="B362" i="1"/>
  <c r="N362" i="1" s="1"/>
  <c r="L362" i="1" l="1"/>
  <c r="K362" i="1"/>
  <c r="C362" i="1"/>
  <c r="D362" i="1"/>
  <c r="B363" i="1"/>
  <c r="N363" i="1" s="1"/>
  <c r="C363" i="1" l="1"/>
  <c r="L363" i="1"/>
  <c r="K363" i="1"/>
  <c r="D363" i="1"/>
  <c r="B364" i="1"/>
  <c r="N364" i="1" s="1"/>
  <c r="D364" i="1" l="1"/>
  <c r="L364" i="1"/>
  <c r="K364" i="1"/>
  <c r="C364" i="1"/>
  <c r="B365" i="1"/>
  <c r="N365" i="1" s="1"/>
  <c r="C365" i="1" l="1"/>
  <c r="L365" i="1"/>
  <c r="K365" i="1"/>
  <c r="D365" i="1"/>
  <c r="B366" i="1"/>
  <c r="N366" i="1" s="1"/>
  <c r="L366" i="1" l="1"/>
  <c r="K366" i="1"/>
  <c r="D366" i="1"/>
  <c r="C366" i="1"/>
  <c r="B367" i="1"/>
  <c r="N367" i="1" s="1"/>
  <c r="L367" i="1" l="1"/>
  <c r="K367" i="1"/>
  <c r="D367" i="1"/>
  <c r="C367" i="1"/>
  <c r="B368" i="1"/>
  <c r="N368" i="1" s="1"/>
  <c r="L368" i="1" l="1"/>
  <c r="K368" i="1"/>
  <c r="C368" i="1"/>
  <c r="D368" i="1"/>
  <c r="B369" i="1"/>
  <c r="N369" i="1" s="1"/>
  <c r="C369" i="1" l="1"/>
  <c r="L369" i="1"/>
  <c r="K369" i="1"/>
  <c r="D369" i="1"/>
  <c r="B370" i="1"/>
  <c r="N370" i="1" s="1"/>
  <c r="D370" i="1" l="1"/>
  <c r="L370" i="1"/>
  <c r="K370" i="1"/>
  <c r="C370" i="1"/>
  <c r="B371" i="1"/>
  <c r="N371" i="1" s="1"/>
  <c r="D371" i="1" l="1"/>
  <c r="L371" i="1"/>
  <c r="K371" i="1"/>
  <c r="B372" i="1"/>
  <c r="N372" i="1" s="1"/>
  <c r="C371" i="1"/>
  <c r="L372" i="1" l="1"/>
  <c r="K372" i="1"/>
  <c r="C372" i="1"/>
  <c r="D372" i="1"/>
  <c r="B373" i="1"/>
  <c r="N373" i="1" s="1"/>
  <c r="L373" i="1" l="1"/>
  <c r="K373" i="1"/>
  <c r="K374" i="1" s="1"/>
  <c r="C373" i="1"/>
  <c r="D373" i="1"/>
  <c r="N374" i="1"/>
  <c r="L374" i="1" l="1"/>
  <c r="S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FF9C2A31-2FAF-44EC-894D-72A1A4228FD3}">
      <text>
        <r>
          <rPr>
            <b/>
            <sz val="9"/>
            <color indexed="81"/>
            <rFont val="Tahoma"/>
            <family val="2"/>
          </rPr>
          <t xml:space="preserve">Ein 'x' eingeben, um Feiertage zu markieren.
Bis Zelle A49 können Sie weitere Feiertage eingeben und mit x werden weitere Feiertage in Urlaubsübersicht angezeigt.
</t>
        </r>
      </text>
    </comment>
  </commentList>
</comments>
</file>

<file path=xl/sharedStrings.xml><?xml version="1.0" encoding="utf-8"?>
<sst xmlns="http://schemas.openxmlformats.org/spreadsheetml/2006/main" count="140" uniqueCount="92">
  <si>
    <t>Name:</t>
  </si>
  <si>
    <t>Urlaub gesamt:</t>
  </si>
  <si>
    <t>Tage</t>
  </si>
  <si>
    <t>Überstundenhalde</t>
  </si>
  <si>
    <t>Resturlaub:</t>
  </si>
  <si>
    <t>gesamt:</t>
  </si>
  <si>
    <t>Stunden</t>
  </si>
  <si>
    <t>Krankentage:</t>
  </si>
  <si>
    <t>genommen:</t>
  </si>
  <si>
    <t>Datum</t>
  </si>
  <si>
    <t>Kunde / Projekt</t>
  </si>
  <si>
    <t>Feiertag</t>
  </si>
  <si>
    <t>Überstunden
genommen</t>
  </si>
  <si>
    <t>Schmutz-
zulage</t>
  </si>
  <si>
    <t>Bereitschaft</t>
  </si>
  <si>
    <t>Urlaub</t>
  </si>
  <si>
    <t>Auslöse</t>
  </si>
  <si>
    <t>Krank</t>
  </si>
  <si>
    <t>Urlaubstage:</t>
  </si>
  <si>
    <t>Jahr:</t>
  </si>
  <si>
    <t>von</t>
  </si>
  <si>
    <t>bis</t>
  </si>
  <si>
    <t>Arbeitszeit</t>
  </si>
  <si>
    <t>Auslöse ges.:</t>
  </si>
  <si>
    <t>Bereitschaft:</t>
  </si>
  <si>
    <t>Schmutzzul.:</t>
  </si>
  <si>
    <t>Stundennachweis</t>
  </si>
  <si>
    <t>x</t>
  </si>
  <si>
    <t>Feiertag?</t>
  </si>
  <si>
    <t>Neujahr</t>
  </si>
  <si>
    <t>Berchtoldstag</t>
  </si>
  <si>
    <t>3 Könige</t>
  </si>
  <si>
    <t>Rosenmontag</t>
  </si>
  <si>
    <t>Frauentag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</si>
  <si>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</si>
  <si>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</si>
  <si>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</si>
  <si>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</si>
  <si>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</si>
  <si>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</si>
  <si>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</si>
  <si>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</si>
  <si>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</si>
  <si>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</si>
  <si>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</si>
  <si>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</si>
  <si>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</si>
  <si>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</si>
  <si>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</si>
  <si>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</si>
  <si>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</si>
  <si>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</si>
  <si>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</si>
  <si>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</si>
  <si>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</si>
  <si>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</si>
  <si>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</si>
  <si>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</si>
  <si>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</si>
  <si>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</si>
  <si>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</si>
  <si>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</si>
  <si>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Arbeitszeit gesamt</t>
  </si>
  <si>
    <t>tägliche Arbeitszeit:</t>
  </si>
  <si>
    <t>Normal 7:00 bis 16:00</t>
  </si>
  <si>
    <t>Normalarbeitszeit</t>
  </si>
  <si>
    <t>Montag</t>
  </si>
  <si>
    <t>Dienstag</t>
  </si>
  <si>
    <t>Mittwoch</t>
  </si>
  <si>
    <t>Donnerstag</t>
  </si>
  <si>
    <t>Freitag</t>
  </si>
  <si>
    <t>Mo</t>
  </si>
  <si>
    <t>Di</t>
  </si>
  <si>
    <t>Mi</t>
  </si>
  <si>
    <t>Do</t>
  </si>
  <si>
    <t>Fr</t>
  </si>
  <si>
    <t>soll Pause</t>
  </si>
  <si>
    <t>Soll Arbeit</t>
  </si>
  <si>
    <t>Samstag</t>
  </si>
  <si>
    <t>Sa</t>
  </si>
  <si>
    <t>Sonntag</t>
  </si>
  <si>
    <t>So</t>
  </si>
  <si>
    <t>Feiertag 150%</t>
  </si>
  <si>
    <t>Tag</t>
  </si>
  <si>
    <t>FE</t>
  </si>
  <si>
    <t>Monat</t>
  </si>
  <si>
    <t>Tag Zahl</t>
  </si>
  <si>
    <t>So / 50%</t>
  </si>
  <si>
    <t>Sa / 25%</t>
  </si>
  <si>
    <t>Nacht
22-7Uhr</t>
  </si>
  <si>
    <t>h</t>
  </si>
  <si>
    <t>Pause/ Zeitausgleich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</si>
</sst>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€&quot;"/>
    <numFmt numFmtId="165" formatCode="0.0"/>
    <numFmt numFmtId="166" formatCode="dd/mm/yyyy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Arial Unicode MS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22"/>
      <color theme="1"/>
      <name val="Courier New"/>
      <family val="3"/>
    </font>
    <font>
      <b/>
      <sz val="22"/>
      <color theme="0"/>
      <name val="Courier New"/>
      <family val="3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14" fontId="2" fillId="0" borderId="2" xfId="0" applyNumberFormat="1" applyFont="1" applyBorder="1" applyAlignment="1">
      <alignment vertical="top"/>
    </xf>
    <xf numFmtId="0" fontId="0" fillId="0" borderId="14" xfId="0" applyBorder="1"/>
    <xf numFmtId="0" fontId="0" fillId="0" borderId="15" xfId="0" applyBorder="1"/>
    <xf numFmtId="0" fontId="1" fillId="0" borderId="15" xfId="0" applyFont="1" applyBorder="1"/>
    <xf numFmtId="0" fontId="0" fillId="0" borderId="28" xfId="0" applyBorder="1"/>
    <xf numFmtId="164" fontId="0" fillId="0" borderId="16" xfId="0" applyNumberFormat="1" applyBorder="1"/>
    <xf numFmtId="14" fontId="2" fillId="0" borderId="5" xfId="0" applyNumberFormat="1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17" xfId="0" applyBorder="1"/>
    <xf numFmtId="0" fontId="0" fillId="0" borderId="18" xfId="0" applyBorder="1"/>
    <xf numFmtId="0" fontId="1" fillId="0" borderId="29" xfId="0" applyFont="1" applyBorder="1"/>
    <xf numFmtId="0" fontId="1" fillId="0" borderId="18" xfId="0" applyFont="1" applyBorder="1"/>
    <xf numFmtId="164" fontId="0" fillId="0" borderId="19" xfId="0" applyNumberFormat="1" applyBorder="1"/>
    <xf numFmtId="0" fontId="0" fillId="0" borderId="7" xfId="0" applyBorder="1"/>
    <xf numFmtId="165" fontId="0" fillId="0" borderId="0" xfId="0" applyNumberFormat="1"/>
    <xf numFmtId="0" fontId="1" fillId="0" borderId="8" xfId="0" applyFont="1" applyBorder="1"/>
    <xf numFmtId="14" fontId="2" fillId="0" borderId="9" xfId="0" applyNumberFormat="1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27" xfId="0" applyBorder="1"/>
    <xf numFmtId="164" fontId="0" fillId="0" borderId="11" xfId="0" applyNumberFormat="1" applyBorder="1"/>
    <xf numFmtId="0" fontId="1" fillId="0" borderId="5" xfId="0" applyFont="1" applyBorder="1"/>
    <xf numFmtId="165" fontId="0" fillId="0" borderId="1" xfId="0" applyNumberFormat="1" applyBorder="1"/>
    <xf numFmtId="0" fontId="1" fillId="0" borderId="6" xfId="0" applyFont="1" applyBorder="1"/>
    <xf numFmtId="14" fontId="0" fillId="0" borderId="0" xfId="0" applyNumberFormat="1"/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 wrapText="1"/>
    </xf>
    <xf numFmtId="14" fontId="0" fillId="3" borderId="20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165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165" fontId="0" fillId="3" borderId="13" xfId="0" applyNumberFormat="1" applyFill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165" fontId="0" fillId="3" borderId="27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9" fillId="0" borderId="12" xfId="0" quotePrefix="1" applyNumberFormat="1" applyFont="1" applyBorder="1"/>
    <xf numFmtId="166" fontId="10" fillId="5" borderId="12" xfId="0" applyNumberFormat="1" applyFont="1" applyFill="1" applyBorder="1"/>
    <xf numFmtId="0" fontId="9" fillId="6" borderId="12" xfId="0" applyFont="1" applyFill="1" applyBorder="1" applyAlignment="1" applyProtection="1">
      <alignment horizontal="center"/>
      <protection locked="0"/>
    </xf>
    <xf numFmtId="49" fontId="9" fillId="0" borderId="12" xfId="0" applyNumberFormat="1" applyFont="1" applyBorder="1"/>
    <xf numFmtId="14" fontId="10" fillId="0" borderId="12" xfId="0" quotePrefix="1" applyNumberFormat="1" applyFont="1" applyBorder="1"/>
    <xf numFmtId="14" fontId="9" fillId="0" borderId="12" xfId="0" applyNumberFormat="1" applyFont="1" applyBorder="1"/>
    <xf numFmtId="0" fontId="9" fillId="6" borderId="12" xfId="0" applyFont="1" applyFill="1" applyBorder="1" applyProtection="1">
      <protection locked="0"/>
    </xf>
    <xf numFmtId="0" fontId="9" fillId="0" borderId="12" xfId="0" applyFont="1" applyBorder="1"/>
    <xf numFmtId="0" fontId="9" fillId="6" borderId="12" xfId="0" applyFont="1" applyFill="1" applyBorder="1"/>
    <xf numFmtId="14" fontId="0" fillId="0" borderId="0" xfId="0" applyNumberForma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165" fontId="0" fillId="3" borderId="21" xfId="0" applyNumberFormat="1" applyFill="1" applyBorder="1" applyAlignment="1">
      <alignment horizontal="center" vertical="center"/>
    </xf>
    <xf numFmtId="20" fontId="0" fillId="3" borderId="12" xfId="0" applyNumberFormat="1" applyFill="1" applyBorder="1" applyAlignment="1">
      <alignment horizontal="center" vertical="center"/>
    </xf>
    <xf numFmtId="20" fontId="0" fillId="0" borderId="0" xfId="0" applyNumberFormat="1"/>
    <xf numFmtId="0" fontId="5" fillId="0" borderId="23" xfId="0" applyFont="1" applyBorder="1" applyAlignment="1">
      <alignment horizontal="center" vertical="center" wrapText="1"/>
    </xf>
    <xf numFmtId="0" fontId="0" fillId="8" borderId="30" xfId="0" applyFill="1" applyBorder="1"/>
    <xf numFmtId="0" fontId="0" fillId="8" borderId="31" xfId="0" applyFill="1" applyBorder="1"/>
    <xf numFmtId="0" fontId="0" fillId="8" borderId="32" xfId="0" applyFill="1" applyBorder="1"/>
    <xf numFmtId="0" fontId="0" fillId="8" borderId="33" xfId="0" applyFill="1" applyBorder="1"/>
    <xf numFmtId="0" fontId="0" fillId="8" borderId="34" xfId="0" applyFill="1" applyBorder="1"/>
    <xf numFmtId="0" fontId="0" fillId="8" borderId="35" xfId="0" applyFill="1" applyBorder="1"/>
    <xf numFmtId="20" fontId="0" fillId="0" borderId="12" xfId="0" applyNumberFormat="1" applyBorder="1" applyAlignment="1">
      <alignment horizont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8" borderId="27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4" fontId="2" fillId="0" borderId="3" xfId="0" applyNumberFormat="1" applyFont="1" applyBorder="1" applyAlignment="1">
      <alignment vertical="top"/>
    </xf>
    <xf numFmtId="20" fontId="2" fillId="0" borderId="1" xfId="0" applyNumberFormat="1" applyFont="1" applyBorder="1" applyAlignment="1">
      <alignment vertical="top"/>
    </xf>
    <xf numFmtId="20" fontId="5" fillId="0" borderId="12" xfId="0" applyNumberFormat="1" applyFont="1" applyBorder="1" applyAlignment="1">
      <alignment horizontal="center" vertical="center"/>
    </xf>
    <xf numFmtId="20" fontId="0" fillId="3" borderId="13" xfId="0" applyNumberFormat="1" applyFill="1" applyBorder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14" fontId="2" fillId="3" borderId="20" xfId="0" applyNumberFormat="1" applyFont="1" applyFill="1" applyBorder="1" applyAlignment="1">
      <alignment horizontal="center" vertical="center"/>
    </xf>
    <xf numFmtId="164" fontId="0" fillId="19" borderId="12" xfId="0" applyNumberFormat="1" applyFill="1" applyBorder="1" applyAlignment="1" applyProtection="1">
      <alignment horizontal="center" vertical="center"/>
      <protection locked="0"/>
    </xf>
    <xf numFmtId="164" fontId="0" fillId="19" borderId="13" xfId="0" applyNumberFormat="1" applyFill="1" applyBorder="1" applyAlignment="1" applyProtection="1">
      <alignment horizontal="center" vertic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164" fontId="0" fillId="6" borderId="13" xfId="0" applyNumberForma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12" borderId="0" xfId="0" applyFont="1" applyFill="1" applyAlignment="1">
      <alignment horizontal="center" vertical="center" textRotation="90"/>
    </xf>
    <xf numFmtId="0" fontId="13" fillId="7" borderId="0" xfId="0" applyFont="1" applyFill="1" applyAlignment="1">
      <alignment horizontal="center" vertical="center" textRotation="90"/>
    </xf>
    <xf numFmtId="0" fontId="13" fillId="5" borderId="0" xfId="0" applyFont="1" applyFill="1" applyAlignment="1">
      <alignment horizontal="center" vertical="center" textRotation="90"/>
    </xf>
    <xf numFmtId="0" fontId="13" fillId="14" borderId="0" xfId="0" applyFont="1" applyFill="1" applyAlignment="1">
      <alignment horizontal="center" vertical="center" textRotation="90"/>
    </xf>
    <xf numFmtId="0" fontId="13" fillId="9" borderId="0" xfId="0" applyFont="1" applyFill="1" applyAlignment="1">
      <alignment horizontal="center" vertical="center" textRotation="90"/>
    </xf>
    <xf numFmtId="0" fontId="13" fillId="10" borderId="0" xfId="0" applyFont="1" applyFill="1" applyAlignment="1">
      <alignment horizontal="center" vertical="center" textRotation="90"/>
    </xf>
    <xf numFmtId="0" fontId="13" fillId="11" borderId="0" xfId="0" applyFont="1" applyFill="1" applyAlignment="1">
      <alignment horizontal="center" vertical="center" textRotation="90"/>
    </xf>
    <xf numFmtId="0" fontId="14" fillId="17" borderId="0" xfId="0" applyFont="1" applyFill="1" applyAlignment="1">
      <alignment horizontal="center" vertical="center" textRotation="90"/>
    </xf>
    <xf numFmtId="0" fontId="14" fillId="18" borderId="0" xfId="0" applyFont="1" applyFill="1" applyAlignment="1">
      <alignment horizontal="center" vertical="center" textRotation="90"/>
    </xf>
    <xf numFmtId="0" fontId="13" fillId="13" borderId="0" xfId="0" applyFont="1" applyFill="1" applyAlignment="1">
      <alignment horizontal="center" vertical="center" textRotation="90"/>
    </xf>
    <xf numFmtId="0" fontId="13" fillId="15" borderId="0" xfId="0" applyFont="1" applyFill="1" applyAlignment="1">
      <alignment horizontal="center" vertical="center" textRotation="90"/>
    </xf>
    <xf numFmtId="0" fontId="13" fillId="16" borderId="0" xfId="0" applyFont="1" applyFill="1" applyAlignment="1">
      <alignment horizontal="center" vertical="center" textRotation="90"/>
    </xf>
    <xf numFmtId="0" fontId="2" fillId="8" borderId="36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9" fontId="2" fillId="8" borderId="37" xfId="0" applyNumberFormat="1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</cellXfs>
  <cellStyles count="1">
    <cellStyle name="Standard" xfId="0" builtinId="0"/>
  </cellStyles>
  <dxfs count="54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hidden="0"/>
    </dxf>
    <dxf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#,##0.00\ &quot;€&quot;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#,##0.00\ &quot;€&quot;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#,##0.00\ &quot;€&quot;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165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hidden="0"/>
    </dxf>
    <dxf>
      <numFmt numFmtId="25" formatCode="hh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25" formatCode="hh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hidden="0"/>
    </dxf>
    <dxf>
      <numFmt numFmtId="25" formatCode="hh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25" formatCode="hh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hidden="0"/>
    </dxf>
    <dxf>
      <border outline="0">
        <top style="thin">
          <color indexed="64"/>
        </top>
      </border>
    </dxf>
    <dxf>
      <protection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</dxfs>
  <tableStyles count="2" defaultTableStyle="Tabelle leer" defaultPivotStyle="PivotStyleLight16">
    <tableStyle name="PivotTable-Format 1" table="0" count="1" xr9:uid="{BF3C2ED5-AFF5-4FAA-946C-E488FB8EA44F}">
      <tableStyleElement type="headerRow" dxfId="53"/>
    </tableStyle>
    <tableStyle name="Tabelle leer" pivot="0" count="1" xr9:uid="{BDA5F616-962E-49F2-B3AC-D1FF5199D282}">
      <tableStyleElement type="wholeTabl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B11AF9-7431-4FAD-A7EB-5B2A21493475}" name="Tabelle5" displayName="Tabelle5" ref="B7:T374" totalsRowCount="1" headerRowDxfId="45" dataDxfId="43" totalsRowDxfId="41" headerRowBorderDxfId="44" tableBorderDxfId="42" totalsRowBorderDxfId="40">
  <autoFilter ref="B7:T373" xr:uid="{2DB11AF9-7431-4FAD-A7EB-5B2A21493475}"/>
  <tableColumns count="19">
    <tableColumn id="1" xr3:uid="{A612F9BB-97E5-483A-9D6D-EDD57C1B6963}" name="Datum" dataDxfId="39" totalsRowDxfId="38">
      <calculatedColumnFormula>B7+1</calculatedColumnFormula>
    </tableColumn>
    <tableColumn id="20" xr3:uid="{9B22E5A0-E6B5-462D-BFEA-199DE5D2191B}" name="Tag Zahl" dataDxfId="37" totalsRowDxfId="36">
      <calculatedColumnFormula>TEXT(Tabelle5[[#This Row],[Datum]],"tt")</calculatedColumnFormula>
    </tableColumn>
    <tableColumn id="19" xr3:uid="{6061DA23-B22F-4933-875E-49A9541F7E2D}" name="Tag" dataDxfId="35" totalsRowDxfId="34">
      <calculatedColumnFormula>TEXT(Tabelle5[[#This Row],[Datum]],"TTT")</calculatedColumnFormula>
    </tableColumn>
    <tableColumn id="16" xr3:uid="{BDB9931A-0769-4A43-B81D-5BE9C829610F}" name="von" dataDxfId="33" totalsRowDxfId="32"/>
    <tableColumn id="15" xr3:uid="{E97747B1-AAB4-428C-9764-18DFBE75EBD1}" name="bis" dataDxfId="31" totalsRowDxfId="30"/>
    <tableColumn id="17" xr3:uid="{5F9DECBA-4788-4C7F-AB35-5D4539E424A7}" name="Pause/ Zeitausgleich" dataDxfId="29" totalsRowDxfId="28"/>
    <tableColumn id="3" xr3:uid="{EFC85E70-F8F8-4495-8971-8ED5A860E1B8}" name="Arbeitszeit gesamt" dataDxfId="27" totalsRowDxfId="26">
      <calculatedColumnFormula>IF(F8="","",MOD(F8-E8,1)*24-Tabelle5[[#This Row],[Pause/ Zeitausgleich]])</calculatedColumnFormula>
    </tableColumn>
    <tableColumn id="2" xr3:uid="{26FF1380-1F33-4039-9ED9-0856854F646D}" name="Kunde / Projekt" dataDxfId="25" totalsRowDxfId="24"/>
    <tableColumn id="4" xr3:uid="{3451CB4B-0096-44A7-926B-AC11C4E9F12A}" name="Normal 7:00 bis 16:00" totalsRowFunction="custom" dataDxfId="23" totalsRowDxfId="22">
      <calculatedColumnFormula>IF((H8="")+(MOD(C8,7)=1)*(E8&lt;11/12),"",H8-SUM(K8:N8))</calculatedColumnFormula>
      <totalsRowFormula>SUM(J8:J373)</totalsRowFormula>
    </tableColumn>
    <tableColumn id="5" xr3:uid="{B0EA6C88-E0BB-40F0-8E9E-836A768C905C}" name="Sa / 25%" totalsRowFunction="custom" dataDxfId="21" totalsRowDxfId="20">
      <calculatedColumnFormula>IF(ISNUMBER(N8),"",IF(WEEKDAY(Tabelle5[[#This Row],[Datum]],2)=6,IF(F8="","",MOD(F8-E8,1)*24-Tabelle5[[#This Row],[Pause/ Zeitausgleich]]),""))</calculatedColumnFormula>
      <totalsRowFormula>SUM(K8:K373)</totalsRowFormula>
    </tableColumn>
    <tableColumn id="6" xr3:uid="{A0526861-B09F-4C88-9E9D-BBD2344E22C7}" name="So / 50%" totalsRowFunction="custom" dataDxfId="19" totalsRowDxfId="18">
      <calculatedColumnFormula>IF(ISNUMBER(N8),"",IF(WEEKDAY(Tabelle5[[#This Row],[Datum]],2)=7,IF(F8="","",MOD(F8-E8,1)*24-Tabelle5[[#This Row],[Pause/ Zeitausgleich]]),""))</calculatedColumnFormula>
      <totalsRowFormula>SUM(L8:L373)</totalsRowFormula>
    </tableColumn>
    <tableColumn id="7" xr3:uid="{B653C499-5D5F-4096-B421-48BD9956FCEF}" name="Nacht_x000a_22-7Uhr" totalsRowFunction="custom" dataDxfId="17" totalsRowDxfId="16">
      <totalsRowFormula>SUM(M8:M373)</totalsRowFormula>
    </tableColumn>
    <tableColumn id="8" xr3:uid="{F733F0CA-8C50-4145-9745-343CAB04C7EF}" name="Feiertag" totalsRowFunction="custom" dataDxfId="15" totalsRowDxfId="14">
      <calculatedColumnFormula>IFERROR(IF(VLOOKUP(B8,'Feiertage-Stunden'!$B$2:$B$50,1,0),IF(F8="","",MOD(F8-E8,1)*24-Tabelle5[[#This Row],[Pause/ Zeitausgleich]])),"")</calculatedColumnFormula>
      <totalsRowFormula>SUM(N8:N373)</totalsRowFormula>
    </tableColumn>
    <tableColumn id="9" xr3:uid="{6BE44D94-FE95-400E-96D2-A78501ED713C}" name="Überstunden_x000a_genommen" totalsRowFunction="custom" dataDxfId="13" totalsRowDxfId="12">
      <calculatedColumnFormula>IF(ISNUMBER(N8),"",IF(WEEKDAY(Tabelle5[[#This Row],[Datum]],2)=6,"",IF(WEEKDAY(Tabelle5[[#This Row],[Datum]],2)=7,"",IF(H8&gt;=8,"",SUM(8-H8)))))</calculatedColumnFormula>
      <totalsRowFormula>SUM(O8:O373)</totalsRowFormula>
    </tableColumn>
    <tableColumn id="10" xr3:uid="{DF6B0846-B3C0-4685-AE21-06222FC8F9DD}" name="Schmutz-_x000a_zulage" totalsRowFunction="custom" dataDxfId="11" totalsRowDxfId="10">
      <totalsRowFormula>SUM(P8:P373)</totalsRowFormula>
    </tableColumn>
    <tableColumn id="11" xr3:uid="{29AA67AB-501C-4924-93E3-90267DC55C52}" name="Bereitschaft" totalsRowFunction="custom" dataDxfId="9" totalsRowDxfId="8">
      <totalsRowFormula>SUM(Q8:Q373)</totalsRowFormula>
    </tableColumn>
    <tableColumn id="12" xr3:uid="{C1EDB32D-63D5-486A-A1A2-2D100A4941AD}" name="Urlaub" totalsRowFunction="custom" dataDxfId="7" totalsRowDxfId="6">
      <calculatedColumnFormula>IF(I8="Urlaub","X","")</calculatedColumnFormula>
      <totalsRowFormula>COUNTIF(R8:R373,"x")</totalsRowFormula>
    </tableColumn>
    <tableColumn id="13" xr3:uid="{067C1578-EBF0-4144-8208-57C35D15019F}" name="Auslöse" totalsRowFunction="custom" dataDxfId="5" totalsRowDxfId="4">
      <totalsRowFormula>SUM(S8:S373)</totalsRowFormula>
    </tableColumn>
    <tableColumn id="14" xr3:uid="{E182166B-D437-4C41-A2C3-649EC7521C13}" name="Krank" totalsRowFunction="custom" dataDxfId="3" totalsRowDxfId="2">
      <calculatedColumnFormula>IF(I8="Krank","X","")</calculatedColumnFormula>
      <totalsRowFormula>COUNTIF(T8:T373,"x")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D62B-30EE-4516-8F20-322D19B836BF}">
  <sheetPr>
    <pageSetUpPr fitToPage="1"/>
  </sheetPr>
  <dimension ref="A1:T374"/>
  <sheetViews>
    <sheetView showZeros="0" tabSelected="1" zoomScale="70" zoomScaleNormal="70" workbookViewId="0">
      <pane ySplit="7" topLeftCell="A8" activePane="bottomLeft" state="frozen"/>
      <selection pane="bottomLeft" activeCell="E3" sqref="E3:K3"/>
    </sheetView>
  </sheetViews>
  <sheetFormatPr baseColWidth="10" defaultRowHeight="14.4" x14ac:dyDescent="0.3"/>
  <cols>
    <col min="2" max="2" width="11.5546875" style="37"/>
    <col min="3" max="3" width="7.77734375" style="37" customWidth="1"/>
    <col min="4" max="4" width="8.88671875" style="37" customWidth="1"/>
    <col min="5" max="6" width="11.5546875" style="72"/>
    <col min="7" max="8" width="11.5546875" style="37"/>
    <col min="9" max="9" width="45.109375" customWidth="1"/>
  </cols>
  <sheetData>
    <row r="1" spans="1:20" ht="19.95" customHeight="1" x14ac:dyDescent="0.3">
      <c r="B1" s="111" t="s">
        <v>26</v>
      </c>
      <c r="C1" s="111"/>
      <c r="D1" s="111"/>
      <c r="E1" s="111"/>
      <c r="F1" s="111"/>
      <c r="G1" s="111"/>
      <c r="H1" s="3"/>
      <c r="I1" s="4"/>
      <c r="L1" t="s">
        <v>4</v>
      </c>
      <c r="M1" s="5">
        <f>E5-1</f>
        <v>2022</v>
      </c>
      <c r="N1" s="1">
        <v>2</v>
      </c>
      <c r="O1" s="6" t="s">
        <v>2</v>
      </c>
      <c r="P1" t="s">
        <v>63</v>
      </c>
      <c r="R1" s="27">
        <v>8</v>
      </c>
      <c r="S1" t="s">
        <v>90</v>
      </c>
    </row>
    <row r="2" spans="1:20" ht="19.95" customHeight="1" thickBot="1" x14ac:dyDescent="0.35">
      <c r="B2" s="112"/>
      <c r="C2" s="112"/>
      <c r="D2" s="112"/>
      <c r="E2" s="112"/>
      <c r="F2" s="112"/>
      <c r="G2" s="112"/>
      <c r="H2" s="7"/>
      <c r="I2" s="8"/>
      <c r="L2" t="s">
        <v>18</v>
      </c>
      <c r="M2" s="9">
        <f>E5</f>
        <v>2023</v>
      </c>
      <c r="N2" s="2">
        <v>28</v>
      </c>
      <c r="O2" s="10" t="s">
        <v>2</v>
      </c>
    </row>
    <row r="3" spans="1:20" x14ac:dyDescent="0.3">
      <c r="B3" s="11" t="s">
        <v>0</v>
      </c>
      <c r="C3" s="91"/>
      <c r="D3" s="91"/>
      <c r="E3" s="104"/>
      <c r="F3" s="104"/>
      <c r="G3" s="104"/>
      <c r="H3" s="104"/>
      <c r="I3" s="104"/>
      <c r="J3" s="104"/>
      <c r="K3" s="105"/>
      <c r="L3" s="12" t="s">
        <v>1</v>
      </c>
      <c r="M3" s="13"/>
      <c r="N3" s="14">
        <f>N1+N2</f>
        <v>30</v>
      </c>
      <c r="O3" s="15" t="s">
        <v>2</v>
      </c>
      <c r="P3" s="13" t="s">
        <v>23</v>
      </c>
      <c r="Q3" s="16">
        <f>Tabelle5[[#Totals],[Auslöse]]</f>
        <v>0</v>
      </c>
      <c r="R3" s="108" t="s">
        <v>3</v>
      </c>
      <c r="S3" s="109"/>
      <c r="T3" s="110"/>
    </row>
    <row r="4" spans="1:20" ht="15" thickBot="1" x14ac:dyDescent="0.35">
      <c r="B4" s="17"/>
      <c r="C4" s="18"/>
      <c r="D4" s="18"/>
      <c r="E4" s="92"/>
      <c r="F4" s="92"/>
      <c r="G4" s="18"/>
      <c r="H4" s="18"/>
      <c r="I4" s="19"/>
      <c r="J4" s="19"/>
      <c r="K4" s="20"/>
      <c r="L4" s="21" t="s">
        <v>4</v>
      </c>
      <c r="M4" s="22"/>
      <c r="N4" s="22">
        <f>N3-R374</f>
        <v>30</v>
      </c>
      <c r="O4" s="23" t="s">
        <v>2</v>
      </c>
      <c r="P4" s="24" t="s">
        <v>24</v>
      </c>
      <c r="Q4" s="25">
        <f>Tabelle5[[#Totals],[Bereitschaft]]</f>
        <v>0</v>
      </c>
      <c r="R4" s="26" t="s">
        <v>5</v>
      </c>
      <c r="S4" s="27">
        <f>SUM(K374:N374)</f>
        <v>41.5</v>
      </c>
      <c r="T4" s="28" t="s">
        <v>6</v>
      </c>
    </row>
    <row r="5" spans="1:20" ht="15" thickBot="1" x14ac:dyDescent="0.35">
      <c r="B5" s="29" t="s">
        <v>19</v>
      </c>
      <c r="C5" s="102"/>
      <c r="D5" s="102"/>
      <c r="E5" s="106">
        <v>2023</v>
      </c>
      <c r="F5" s="106"/>
      <c r="G5" s="106"/>
      <c r="H5" s="106"/>
      <c r="I5" s="106"/>
      <c r="J5" s="106"/>
      <c r="K5" s="107"/>
      <c r="L5" s="30" t="s">
        <v>7</v>
      </c>
      <c r="M5" s="31"/>
      <c r="N5" s="31">
        <f>COUNTIF(T8:T373,"x")</f>
        <v>0</v>
      </c>
      <c r="O5" s="32" t="s">
        <v>2</v>
      </c>
      <c r="P5" s="31" t="s">
        <v>25</v>
      </c>
      <c r="Q5" s="33">
        <f>Tabelle5[[#Totals],[Schmutz-
zulage]]</f>
        <v>0</v>
      </c>
      <c r="R5" s="34" t="s">
        <v>8</v>
      </c>
      <c r="S5" s="35">
        <f>Tabelle5[[#Totals],[Überstunden
genommen]]</f>
        <v>7.5000000000000018</v>
      </c>
      <c r="T5" s="36" t="s">
        <v>6</v>
      </c>
    </row>
    <row r="6" spans="1:20" x14ac:dyDescent="0.3">
      <c r="E6" s="103" t="s">
        <v>22</v>
      </c>
      <c r="F6" s="103"/>
      <c r="G6" s="103"/>
      <c r="H6" s="68"/>
    </row>
    <row r="7" spans="1:20" ht="49.2" customHeight="1" x14ac:dyDescent="0.3">
      <c r="A7" t="s">
        <v>85</v>
      </c>
      <c r="B7" s="38" t="s">
        <v>9</v>
      </c>
      <c r="C7" s="38" t="s">
        <v>86</v>
      </c>
      <c r="D7" s="38" t="s">
        <v>83</v>
      </c>
      <c r="E7" s="93" t="s">
        <v>20</v>
      </c>
      <c r="F7" s="93" t="s">
        <v>21</v>
      </c>
      <c r="G7" s="101" t="s">
        <v>91</v>
      </c>
      <c r="H7" s="69" t="s">
        <v>62</v>
      </c>
      <c r="I7" s="39" t="s">
        <v>10</v>
      </c>
      <c r="J7" s="73" t="s">
        <v>64</v>
      </c>
      <c r="K7" s="41" t="s">
        <v>88</v>
      </c>
      <c r="L7" s="41" t="s">
        <v>87</v>
      </c>
      <c r="M7" s="42" t="s">
        <v>89</v>
      </c>
      <c r="N7" s="42" t="s">
        <v>11</v>
      </c>
      <c r="O7" s="42" t="s">
        <v>12</v>
      </c>
      <c r="P7" s="42" t="s">
        <v>13</v>
      </c>
      <c r="Q7" s="40" t="s">
        <v>14</v>
      </c>
      <c r="R7" s="40" t="s">
        <v>15</v>
      </c>
      <c r="S7" s="40" t="s">
        <v>16</v>
      </c>
      <c r="T7" s="39" t="s">
        <v>17</v>
      </c>
    </row>
    <row r="8" spans="1:20" x14ac:dyDescent="0.3">
      <c r="A8" s="117" t="str">
        <f>TEXT(B8,"MMMM")</f>
        <v>Januar</v>
      </c>
      <c r="B8" s="96">
        <f>DATEVALUE("01.01."&amp;$E$5)</f>
        <v>44927</v>
      </c>
      <c r="C8" s="43" t="str">
        <f>TEXT(Tabelle5[[#This Row],[Datum]],"tt")</f>
        <v>01</v>
      </c>
      <c r="D8" s="43" t="str">
        <f>TEXT(Tabelle5[[#This Row],[Datum]],"TTT")</f>
        <v>So</v>
      </c>
      <c r="E8" s="71">
        <v>4.1666666666666664E-2</v>
      </c>
      <c r="F8" s="71">
        <v>0.29166666666666669</v>
      </c>
      <c r="G8" s="45">
        <v>1</v>
      </c>
      <c r="H8" s="70">
        <f>IF(F8="","",MOD(F8-E8,1)*24-Tabelle5[[#This Row],[Pause/ Zeitausgleich]])</f>
        <v>5</v>
      </c>
      <c r="I8" s="44"/>
      <c r="J8" s="45" t="str">
        <f>IF((H8="")+(MOD(C8,7)=1)*(E8&lt;11/12),"",H8-SUM(K8:N8))</f>
        <v/>
      </c>
      <c r="K8" s="45" t="str">
        <f>IF(ISNUMBER(N8),"",IF(WEEKDAY(Tabelle5[[#This Row],[Datum]],2)=6,IF(F8="","",MOD(F8-E8,1)*24-Tabelle5[[#This Row],[Pause/ Zeitausgleich]]),""))</f>
        <v/>
      </c>
      <c r="L8" s="45" t="str">
        <f>IF(ISNUMBER(N8),"",IF(WEEKDAY(Tabelle5[[#This Row],[Datum]],2)=7,IF(F8="","",MOD(F8-E8,1)*24-Tabelle5[[#This Row],[Pause/ Zeitausgleich]]),""))</f>
        <v/>
      </c>
      <c r="M8" s="45"/>
      <c r="N8" s="45">
        <f>IFERROR(IF(VLOOKUP(B8,'Feiertage-Stunden'!$B$2:$B$50,1,0),IF(F8="","",MOD(F8-E8,1)*24-Tabelle5[[#This Row],[Pause/ Zeitausgleich]])),"")</f>
        <v>5</v>
      </c>
      <c r="O8" s="45" t="str">
        <f>IF(ISNUMBER(N8),"",IF(WEEKDAY(Tabelle5[[#This Row],[Datum]],2)=6,"",IF(WEEKDAY(Tabelle5[[#This Row],[Datum]],2)=7,"",IF(H8&gt;=8,"",SUM(8-H8)))))</f>
        <v/>
      </c>
      <c r="P8" s="99"/>
      <c r="Q8" s="99"/>
      <c r="R8" s="46" t="str">
        <f t="shared" ref="R8:R72" si="0">IF(I8="Urlaub","X","")</f>
        <v/>
      </c>
      <c r="S8" s="99"/>
      <c r="T8" s="47" t="str">
        <f>IF(I8="Krank","X","")</f>
        <v/>
      </c>
    </row>
    <row r="9" spans="1:20" x14ac:dyDescent="0.3">
      <c r="A9" s="117"/>
      <c r="B9" s="96">
        <f>B8+1</f>
        <v>44928</v>
      </c>
      <c r="C9" s="43" t="str">
        <f>TEXT(Tabelle5[[#This Row],[Datum]],"tt")</f>
        <v>02</v>
      </c>
      <c r="D9" s="43" t="str">
        <f>TEXT(Tabelle5[[#This Row],[Datum]],"TTT")</f>
        <v>Mo</v>
      </c>
      <c r="E9" s="71">
        <v>0.29166666666666669</v>
      </c>
      <c r="F9" s="71">
        <v>0.625</v>
      </c>
      <c r="G9" s="45">
        <v>1</v>
      </c>
      <c r="H9" s="70">
        <f>IF(F9="","",MOD(F9-E9,1)*24-Tabelle5[[#This Row],[Pause/ Zeitausgleich]])</f>
        <v>7</v>
      </c>
      <c r="I9" s="44"/>
      <c r="J9" s="45">
        <f>IF((H9="")+(MOD(C9,7)=1)*(E9&lt;11/12),"",H9-SUM(K9:N9))</f>
        <v>7</v>
      </c>
      <c r="K9" s="45" t="str">
        <f>IF(ISNUMBER(N9),"",IF(WEEKDAY(Tabelle5[[#This Row],[Datum]],2)=6,IF(F9="","",MOD(F9-E9,1)*24-Tabelle5[[#This Row],[Pause/ Zeitausgleich]]),""))</f>
        <v/>
      </c>
      <c r="L9" s="45" t="str">
        <f>IF(ISNUMBER(N9),"",IF(WEEKDAY(Tabelle5[[#This Row],[Datum]],2)=7,IF(F9="","",MOD(F9-E9,1)*24-Tabelle5[[#This Row],[Pause/ Zeitausgleich]]),""))</f>
        <v/>
      </c>
      <c r="M9" s="45"/>
      <c r="N9" s="45" t="str">
        <f>IFERROR(IF(VLOOKUP(B9,'Feiertage-Stunden'!$B$2:$B$50,1,0),IF(F9="","",MOD(F9-E9,1)*24-Tabelle5[[#This Row],[Pause/ Zeitausgleich]])),"")</f>
        <v/>
      </c>
      <c r="O9" s="45">
        <f>IF(ISNUMBER(N9),"",IF(WEEKDAY(Tabelle5[[#This Row],[Datum]],2)=6,"",IF(WEEKDAY(Tabelle5[[#This Row],[Datum]],2)=7,"",IF(H9&gt;=8,"",SUM(8-H9)))))</f>
        <v>1</v>
      </c>
      <c r="P9" s="99"/>
      <c r="Q9" s="99"/>
      <c r="R9" s="46" t="str">
        <f t="shared" si="0"/>
        <v/>
      </c>
      <c r="S9" s="99"/>
      <c r="T9" s="47" t="str">
        <f t="shared" ref="T9:T72" si="1">IF(I9="Krank","X","")</f>
        <v/>
      </c>
    </row>
    <row r="10" spans="1:20" x14ac:dyDescent="0.3">
      <c r="A10" s="117"/>
      <c r="B10" s="96">
        <f>B9+1</f>
        <v>44929</v>
      </c>
      <c r="C10" s="43" t="str">
        <f>TEXT(Tabelle5[[#This Row],[Datum]],"tt")</f>
        <v>03</v>
      </c>
      <c r="D10" s="43" t="str">
        <f>TEXT(Tabelle5[[#This Row],[Datum]],"TTT")</f>
        <v>Di</v>
      </c>
      <c r="E10" s="71">
        <v>0.3125</v>
      </c>
      <c r="F10" s="71">
        <v>0.4375</v>
      </c>
      <c r="G10" s="45">
        <v>1</v>
      </c>
      <c r="H10" s="70">
        <f>IF(F10="","",MOD(F10-E10,1)*24-Tabelle5[[#This Row],[Pause/ Zeitausgleich]])</f>
        <v>2</v>
      </c>
      <c r="I10" s="44"/>
      <c r="J10" s="45">
        <f t="shared" ref="J10:J73" si="2">IF((H10="")+(MOD(C10,7)=1)*(E10&lt;11/12),"",H10-SUM(K10:N10))</f>
        <v>2</v>
      </c>
      <c r="K10" s="45" t="str">
        <f>IF(ISNUMBER(N10),"",IF(WEEKDAY(Tabelle5[[#This Row],[Datum]],2)=6,IF(F10="","",MOD(F10-E10,1)*24-Tabelle5[[#This Row],[Pause/ Zeitausgleich]]),""))</f>
        <v/>
      </c>
      <c r="L10" s="45" t="str">
        <f>IF(ISNUMBER(N10),"",IF(WEEKDAY(Tabelle5[[#This Row],[Datum]],2)=7,IF(F10="","",MOD(F10-E10,1)*24-Tabelle5[[#This Row],[Pause/ Zeitausgleich]]),""))</f>
        <v/>
      </c>
      <c r="M10" s="45"/>
      <c r="N10" s="45" t="str">
        <f>IFERROR(IF(VLOOKUP(B10,'Feiertage-Stunden'!$B$2:$B$50,1,0),IF(F10="","",MOD(F10-E10,1)*24-Tabelle5[[#This Row],[Pause/ Zeitausgleich]])),"")</f>
        <v/>
      </c>
      <c r="O10" s="45">
        <f>IF(ISNUMBER(N10),"",IF(WEEKDAY(Tabelle5[[#This Row],[Datum]],2)=6,"",IF(WEEKDAY(Tabelle5[[#This Row],[Datum]],2)=7,"",IF(H10&gt;=8,"",SUM(8-H10)))))</f>
        <v>6</v>
      </c>
      <c r="P10" s="99"/>
      <c r="Q10" s="99"/>
      <c r="R10" s="46" t="str">
        <f t="shared" si="0"/>
        <v/>
      </c>
      <c r="S10" s="99"/>
      <c r="T10" s="47" t="str">
        <f t="shared" si="1"/>
        <v/>
      </c>
    </row>
    <row r="11" spans="1:20" x14ac:dyDescent="0.3">
      <c r="A11" s="117"/>
      <c r="B11" s="96">
        <f t="shared" ref="B11:B74" si="3">B10+1</f>
        <v>44930</v>
      </c>
      <c r="C11" s="43" t="str">
        <f>TEXT(Tabelle5[[#This Row],[Datum]],"tt")</f>
        <v>04</v>
      </c>
      <c r="D11" s="43" t="str">
        <f>TEXT(Tabelle5[[#This Row],[Datum]],"TTT")</f>
        <v>Mi</v>
      </c>
      <c r="E11" s="71">
        <v>0.29166666666666669</v>
      </c>
      <c r="F11" s="71">
        <v>0.70833333333333337</v>
      </c>
      <c r="G11" s="45">
        <v>1</v>
      </c>
      <c r="H11" s="70">
        <f>IF(F11="","",MOD(F11-E11,1)*24-Tabelle5[[#This Row],[Pause/ Zeitausgleich]])</f>
        <v>9</v>
      </c>
      <c r="I11" s="44"/>
      <c r="J11" s="45">
        <f t="shared" si="2"/>
        <v>9</v>
      </c>
      <c r="K11" s="45" t="str">
        <f>IF(ISNUMBER(N11),"",IF(WEEKDAY(Tabelle5[[#This Row],[Datum]],2)=6,IF(F11="","",MOD(F11-E11,1)*24-Tabelle5[[#This Row],[Pause/ Zeitausgleich]]),""))</f>
        <v/>
      </c>
      <c r="L11" s="45" t="str">
        <f>IF(ISNUMBER(N11),"",IF(WEEKDAY(Tabelle5[[#This Row],[Datum]],2)=7,IF(F11="","",MOD(F11-E11,1)*24-Tabelle5[[#This Row],[Pause/ Zeitausgleich]]),""))</f>
        <v/>
      </c>
      <c r="M11" s="45"/>
      <c r="N11" s="45" t="str">
        <f>IFERROR(IF(VLOOKUP(B11,'Feiertage-Stunden'!$B$2:$B$50,1,0),IF(F11="","",MOD(F11-E11,1)*24-Tabelle5[[#This Row],[Pause/ Zeitausgleich]])),"")</f>
        <v/>
      </c>
      <c r="O11" s="45" t="str">
        <f>IF(ISNUMBER(N11),"",IF(WEEKDAY(Tabelle5[[#This Row],[Datum]],2)=6,"",IF(WEEKDAY(Tabelle5[[#This Row],[Datum]],2)=7,"",IF(H11&gt;=8,"",SUM(8-H11)))))</f>
        <v/>
      </c>
      <c r="P11" s="99"/>
      <c r="Q11" s="99"/>
      <c r="R11" s="46" t="str">
        <f>R8</f>
        <v/>
      </c>
      <c r="S11" s="99"/>
      <c r="T11" s="47" t="str">
        <f t="shared" si="1"/>
        <v/>
      </c>
    </row>
    <row r="12" spans="1:20" x14ac:dyDescent="0.3">
      <c r="A12" s="117"/>
      <c r="B12" s="96">
        <f t="shared" si="3"/>
        <v>44931</v>
      </c>
      <c r="C12" s="43" t="str">
        <f>TEXT(Tabelle5[[#This Row],[Datum]],"tt")</f>
        <v>05</v>
      </c>
      <c r="D12" s="43" t="str">
        <f>TEXT(Tabelle5[[#This Row],[Datum]],"TTT")</f>
        <v>Do</v>
      </c>
      <c r="E12" s="71">
        <v>0.25</v>
      </c>
      <c r="F12" s="71">
        <v>0.79166666666666663</v>
      </c>
      <c r="G12" s="45">
        <v>1</v>
      </c>
      <c r="H12" s="70">
        <f>IF(F12="","",MOD(F12-E12,1)*24-Tabelle5[[#This Row],[Pause/ Zeitausgleich]])</f>
        <v>12</v>
      </c>
      <c r="I12" s="44"/>
      <c r="J12" s="45">
        <f t="shared" si="2"/>
        <v>12</v>
      </c>
      <c r="K12" s="45" t="str">
        <f>IF(ISNUMBER(N12),"",IF(WEEKDAY(Tabelle5[[#This Row],[Datum]],2)=6,IF(F12="","",MOD(F12-E12,1)*24-Tabelle5[[#This Row],[Pause/ Zeitausgleich]]),""))</f>
        <v/>
      </c>
      <c r="L12" s="45" t="str">
        <f>IF(ISNUMBER(N12),"",IF(WEEKDAY(Tabelle5[[#This Row],[Datum]],2)=7,IF(F12="","",MOD(F12-E12,1)*24-Tabelle5[[#This Row],[Pause/ Zeitausgleich]]),""))</f>
        <v/>
      </c>
      <c r="M12" s="45"/>
      <c r="N12" s="45" t="str">
        <f>IFERROR(IF(VLOOKUP(B12,'Feiertage-Stunden'!$B$2:$B$50,1,0),IF(F12="","",MOD(F12-E12,1)*24-Tabelle5[[#This Row],[Pause/ Zeitausgleich]])),"")</f>
        <v/>
      </c>
      <c r="O12" s="45" t="str">
        <f>IF(ISNUMBER(N12),"",IF(WEEKDAY(Tabelle5[[#This Row],[Datum]],2)=6,"",IF(WEEKDAY(Tabelle5[[#This Row],[Datum]],2)=7,"",IF(H12&gt;=8,"",SUM(8-H12)))))</f>
        <v/>
      </c>
      <c r="P12" s="99"/>
      <c r="Q12" s="99"/>
      <c r="R12" s="46" t="str">
        <f t="shared" si="0"/>
        <v/>
      </c>
      <c r="S12" s="99"/>
      <c r="T12" s="47" t="str">
        <f t="shared" si="1"/>
        <v/>
      </c>
    </row>
    <row r="13" spans="1:20" x14ac:dyDescent="0.3">
      <c r="A13" s="117"/>
      <c r="B13" s="96">
        <f t="shared" si="3"/>
        <v>44932</v>
      </c>
      <c r="C13" s="43" t="str">
        <f>TEXT(Tabelle5[[#This Row],[Datum]],"tt")</f>
        <v>06</v>
      </c>
      <c r="D13" s="43" t="str">
        <f>TEXT(Tabelle5[[#This Row],[Datum]],"TTT")</f>
        <v>Fr</v>
      </c>
      <c r="E13" s="71">
        <v>0.29166666666666669</v>
      </c>
      <c r="F13" s="71">
        <v>0.66666666666666663</v>
      </c>
      <c r="G13" s="45">
        <v>1</v>
      </c>
      <c r="H13" s="70">
        <f>IF(F13="","",MOD(F13-E13,1)*24-Tabelle5[[#This Row],[Pause/ Zeitausgleich]])</f>
        <v>7.9999999999999982</v>
      </c>
      <c r="I13" s="44"/>
      <c r="J13" s="45">
        <f t="shared" si="2"/>
        <v>7.9999999999999982</v>
      </c>
      <c r="K13" s="45" t="str">
        <f>IF(ISNUMBER(N13),"",IF(WEEKDAY(Tabelle5[[#This Row],[Datum]],2)=6,IF(F13="","",MOD(F13-E13,1)*24-Tabelle5[[#This Row],[Pause/ Zeitausgleich]]),""))</f>
        <v/>
      </c>
      <c r="L13" s="45" t="str">
        <f>IF(ISNUMBER(N13),"",IF(WEEKDAY(Tabelle5[[#This Row],[Datum]],2)=7,IF(F13="","",MOD(F13-E13,1)*24-Tabelle5[[#This Row],[Pause/ Zeitausgleich]]),""))</f>
        <v/>
      </c>
      <c r="M13" s="45"/>
      <c r="N13" s="45" t="str">
        <f>IFERROR(IF(VLOOKUP(B13,'Feiertage-Stunden'!$B$2:$B$50,1,0),IF(F13="","",MOD(F13-E13,1)*24-Tabelle5[[#This Row],[Pause/ Zeitausgleich]])),"")</f>
        <v/>
      </c>
      <c r="O13" s="45" t="str">
        <f>IF(ISNUMBER(N13),"",IF(WEEKDAY(Tabelle5[[#This Row],[Datum]],2)=6,"",IF(WEEKDAY(Tabelle5[[#This Row],[Datum]],2)=7,"",IF(H13&gt;=8,"",SUM(8-H13)))))</f>
        <v/>
      </c>
      <c r="P13" s="99"/>
      <c r="Q13" s="99"/>
      <c r="R13" s="46" t="str">
        <f t="shared" si="0"/>
        <v/>
      </c>
      <c r="S13" s="99"/>
      <c r="T13" s="47" t="str">
        <f t="shared" si="1"/>
        <v/>
      </c>
    </row>
    <row r="14" spans="1:20" x14ac:dyDescent="0.3">
      <c r="A14" s="117"/>
      <c r="B14" s="96">
        <f t="shared" si="3"/>
        <v>44933</v>
      </c>
      <c r="C14" s="43" t="str">
        <f>TEXT(Tabelle5[[#This Row],[Datum]],"tt")</f>
        <v>07</v>
      </c>
      <c r="D14" s="43" t="str">
        <f>TEXT(Tabelle5[[#This Row],[Datum]],"TTT")</f>
        <v>Sa</v>
      </c>
      <c r="E14" s="71">
        <v>0.3125</v>
      </c>
      <c r="F14" s="71">
        <v>0.375</v>
      </c>
      <c r="G14" s="45"/>
      <c r="H14" s="70">
        <f>IF(F14="","",MOD(F14-E14,1)*24-Tabelle5[[#This Row],[Pause/ Zeitausgleich]])</f>
        <v>1.5</v>
      </c>
      <c r="I14" s="44"/>
      <c r="J14" s="45">
        <f t="shared" si="2"/>
        <v>0</v>
      </c>
      <c r="K14" s="45">
        <f>IF(ISNUMBER(N14),"",IF(WEEKDAY(Tabelle5[[#This Row],[Datum]],2)=6,IF(F14="","",MOD(F14-E14,1)*24-Tabelle5[[#This Row],[Pause/ Zeitausgleich]]),""))</f>
        <v>1.5</v>
      </c>
      <c r="L14" s="45" t="str">
        <f>IF(ISNUMBER(N14),"",IF(WEEKDAY(Tabelle5[[#This Row],[Datum]],2)=7,IF(F14="","",MOD(F14-E14,1)*24-Tabelle5[[#This Row],[Pause/ Zeitausgleich]]),""))</f>
        <v/>
      </c>
      <c r="M14" s="45"/>
      <c r="N14" s="45" t="str">
        <f>IFERROR(IF(VLOOKUP(B14,'Feiertage-Stunden'!$B$2:$B$50,1,0),IF(F14="","",MOD(F14-E14,1)*24-Tabelle5[[#This Row],[Pause/ Zeitausgleich]])),"")</f>
        <v/>
      </c>
      <c r="O14" s="45" t="str">
        <f>IF(ISNUMBER(N14),"",IF(WEEKDAY(Tabelle5[[#This Row],[Datum]],2)=6,"",IF(WEEKDAY(Tabelle5[[#This Row],[Datum]],2)=7,"",IF(H14&gt;=8,"",SUM(8-H14)))))</f>
        <v/>
      </c>
      <c r="P14" s="99"/>
      <c r="Q14" s="99"/>
      <c r="R14" s="46" t="str">
        <f t="shared" si="0"/>
        <v/>
      </c>
      <c r="S14" s="99"/>
      <c r="T14" s="47" t="str">
        <f t="shared" si="1"/>
        <v/>
      </c>
    </row>
    <row r="15" spans="1:20" x14ac:dyDescent="0.3">
      <c r="A15" s="117"/>
      <c r="B15" s="96">
        <f t="shared" si="3"/>
        <v>44934</v>
      </c>
      <c r="C15" s="43" t="str">
        <f>TEXT(Tabelle5[[#This Row],[Datum]],"tt")</f>
        <v>08</v>
      </c>
      <c r="D15" s="43" t="str">
        <f>TEXT(Tabelle5[[#This Row],[Datum]],"TTT")</f>
        <v>So</v>
      </c>
      <c r="E15" s="71"/>
      <c r="F15" s="71"/>
      <c r="G15" s="45"/>
      <c r="H15" s="70" t="str">
        <f>IF(F15="","",MOD(F15-E15,1)*24-Tabelle5[[#This Row],[Pause/ Zeitausgleich]])</f>
        <v/>
      </c>
      <c r="I15" s="44"/>
      <c r="J15" s="45" t="str">
        <f t="shared" si="2"/>
        <v/>
      </c>
      <c r="K15" s="45" t="str">
        <f>IF(ISNUMBER(N15),"",IF(WEEKDAY(Tabelle5[[#This Row],[Datum]],2)=6,IF(F15="","",MOD(F15-E15,1)*24-Tabelle5[[#This Row],[Pause/ Zeitausgleich]]),""))</f>
        <v/>
      </c>
      <c r="L15" s="45" t="str">
        <f>IF(ISNUMBER(N15),"",IF(WEEKDAY(Tabelle5[[#This Row],[Datum]],2)=7,IF(F15="","",MOD(F15-E15,1)*24-Tabelle5[[#This Row],[Pause/ Zeitausgleich]]),""))</f>
        <v/>
      </c>
      <c r="M15" s="45"/>
      <c r="N15" s="45" t="str">
        <f>IFERROR(IF(VLOOKUP(B15,'Feiertage-Stunden'!$B$2:$B$50,1,0),IF(F15="","",MOD(F15-E15,1)*24-Tabelle5[[#This Row],[Pause/ Zeitausgleich]])),"")</f>
        <v/>
      </c>
      <c r="O15" s="45" t="str">
        <f>IF(ISNUMBER(N15),"",IF(WEEKDAY(Tabelle5[[#This Row],[Datum]],2)=6,"",IF(WEEKDAY(Tabelle5[[#This Row],[Datum]],2)=7,"",IF(H15&gt;=8,"",SUM(8-H15)))))</f>
        <v/>
      </c>
      <c r="P15" s="99"/>
      <c r="Q15" s="99"/>
      <c r="R15" s="46" t="str">
        <f t="shared" si="0"/>
        <v/>
      </c>
      <c r="S15" s="99"/>
      <c r="T15" s="47" t="str">
        <f t="shared" si="1"/>
        <v/>
      </c>
    </row>
    <row r="16" spans="1:20" x14ac:dyDescent="0.3">
      <c r="A16" s="117"/>
      <c r="B16" s="96">
        <f t="shared" si="3"/>
        <v>44935</v>
      </c>
      <c r="C16" s="43" t="str">
        <f>TEXT(Tabelle5[[#This Row],[Datum]],"tt")</f>
        <v>09</v>
      </c>
      <c r="D16" s="43" t="str">
        <f>TEXT(Tabelle5[[#This Row],[Datum]],"TTT")</f>
        <v>Mo</v>
      </c>
      <c r="E16" s="71">
        <v>0.29166666666666669</v>
      </c>
      <c r="F16" s="71">
        <v>0.66666666666666663</v>
      </c>
      <c r="G16" s="45">
        <v>1</v>
      </c>
      <c r="H16" s="70">
        <f>IF(F16="","",MOD(F16-E16,1)*24-Tabelle5[[#This Row],[Pause/ Zeitausgleich]])</f>
        <v>7.9999999999999982</v>
      </c>
      <c r="I16" s="44"/>
      <c r="J16" s="45">
        <f t="shared" si="2"/>
        <v>7.9999999999999982</v>
      </c>
      <c r="K16" s="45" t="str">
        <f>IF(ISNUMBER(N16),"",IF(WEEKDAY(Tabelle5[[#This Row],[Datum]],2)=6,IF(F16="","",MOD(F16-E16,1)*24-Tabelle5[[#This Row],[Pause/ Zeitausgleich]]),""))</f>
        <v/>
      </c>
      <c r="L16" s="45" t="str">
        <f>IF(ISNUMBER(N16),"",IF(WEEKDAY(Tabelle5[[#This Row],[Datum]],2)=7,IF(F16="","",MOD(F16-E16,1)*24-Tabelle5[[#This Row],[Pause/ Zeitausgleich]]),""))</f>
        <v/>
      </c>
      <c r="M16" s="45"/>
      <c r="N16" s="45" t="str">
        <f>IFERROR(IF(VLOOKUP(B16,'Feiertage-Stunden'!$B$2:$B$50,1,0),IF(F16="","",MOD(F16-E16,1)*24-Tabelle5[[#This Row],[Pause/ Zeitausgleich]])),"")</f>
        <v/>
      </c>
      <c r="O16" s="45" t="str">
        <f>IF(ISNUMBER(N16),"",IF(WEEKDAY(Tabelle5[[#This Row],[Datum]],2)=6,"",IF(WEEKDAY(Tabelle5[[#This Row],[Datum]],2)=7,"",IF(H16&gt;=8,"",SUM(8-H16)))))</f>
        <v/>
      </c>
      <c r="P16" s="99"/>
      <c r="Q16" s="99"/>
      <c r="R16" s="46" t="str">
        <f t="shared" si="0"/>
        <v/>
      </c>
      <c r="S16" s="99"/>
      <c r="T16" s="47" t="str">
        <f t="shared" si="1"/>
        <v/>
      </c>
    </row>
    <row r="17" spans="1:20" x14ac:dyDescent="0.3">
      <c r="A17" s="117"/>
      <c r="B17" s="96">
        <f t="shared" si="3"/>
        <v>44936</v>
      </c>
      <c r="C17" s="43" t="str">
        <f>TEXT(Tabelle5[[#This Row],[Datum]],"tt")</f>
        <v>10</v>
      </c>
      <c r="D17" s="43" t="str">
        <f>TEXT(Tabelle5[[#This Row],[Datum]],"TTT")</f>
        <v>Di</v>
      </c>
      <c r="E17" s="71">
        <v>0.29166666666666669</v>
      </c>
      <c r="F17" s="71">
        <v>0.66666666666666663</v>
      </c>
      <c r="G17" s="45">
        <v>1</v>
      </c>
      <c r="H17" s="70">
        <f>IF(F17="","",MOD(F17-E17,1)*24-Tabelle5[[#This Row],[Pause/ Zeitausgleich]])</f>
        <v>7.9999999999999982</v>
      </c>
      <c r="I17" s="44"/>
      <c r="J17" s="45">
        <f t="shared" si="2"/>
        <v>7.9999999999999982</v>
      </c>
      <c r="K17" s="45" t="str">
        <f>IF(ISNUMBER(N17),"",IF(WEEKDAY(Tabelle5[[#This Row],[Datum]],2)=6,IF(F17="","",MOD(F17-E17,1)*24-Tabelle5[[#This Row],[Pause/ Zeitausgleich]]),""))</f>
        <v/>
      </c>
      <c r="L17" s="45" t="str">
        <f>IF(ISNUMBER(N17),"",IF(WEEKDAY(Tabelle5[[#This Row],[Datum]],2)=7,IF(F17="","",MOD(F17-E17,1)*24-Tabelle5[[#This Row],[Pause/ Zeitausgleich]]),""))</f>
        <v/>
      </c>
      <c r="M17" s="45"/>
      <c r="N17" s="45" t="str">
        <f>IFERROR(IF(VLOOKUP(B17,'Feiertage-Stunden'!$B$2:$B$50,1,0),IF(F17="","",MOD(F17-E17,1)*24-Tabelle5[[#This Row],[Pause/ Zeitausgleich]])),"")</f>
        <v/>
      </c>
      <c r="O17" s="45" t="str">
        <f>IF(ISNUMBER(N17),"",IF(WEEKDAY(Tabelle5[[#This Row],[Datum]],2)=6,"",IF(WEEKDAY(Tabelle5[[#This Row],[Datum]],2)=7,"",IF(H17&gt;=8,"",SUM(8-H17)))))</f>
        <v/>
      </c>
      <c r="P17" s="99"/>
      <c r="Q17" s="99"/>
      <c r="R17" s="46" t="str">
        <f t="shared" si="0"/>
        <v/>
      </c>
      <c r="S17" s="99"/>
      <c r="T17" s="47" t="str">
        <f t="shared" si="1"/>
        <v/>
      </c>
    </row>
    <row r="18" spans="1:20" x14ac:dyDescent="0.3">
      <c r="A18" s="117"/>
      <c r="B18" s="96">
        <f t="shared" si="3"/>
        <v>44937</v>
      </c>
      <c r="C18" s="43" t="str">
        <f>TEXT(Tabelle5[[#This Row],[Datum]],"tt")</f>
        <v>11</v>
      </c>
      <c r="D18" s="43" t="str">
        <f>TEXT(Tabelle5[[#This Row],[Datum]],"TTT")</f>
        <v>Mi</v>
      </c>
      <c r="E18" s="71">
        <v>0.29166666666666669</v>
      </c>
      <c r="F18" s="71">
        <v>0.66666666666666663</v>
      </c>
      <c r="G18" s="45">
        <v>1</v>
      </c>
      <c r="H18" s="70">
        <f>IF(F18="","",MOD(F18-E18,1)*24-Tabelle5[[#This Row],[Pause/ Zeitausgleich]])</f>
        <v>7.9999999999999982</v>
      </c>
      <c r="I18" s="44"/>
      <c r="J18" s="45">
        <f t="shared" si="2"/>
        <v>7.9999999999999982</v>
      </c>
      <c r="K18" s="45" t="str">
        <f>IF(ISNUMBER(N18),"",IF(WEEKDAY(Tabelle5[[#This Row],[Datum]],2)=6,IF(F18="","",MOD(F18-E18,1)*24-Tabelle5[[#This Row],[Pause/ Zeitausgleich]]),""))</f>
        <v/>
      </c>
      <c r="L18" s="45" t="str">
        <f>IF(ISNUMBER(N18),"",IF(WEEKDAY(Tabelle5[[#This Row],[Datum]],2)=7,IF(F18="","",MOD(F18-E18,1)*24-Tabelle5[[#This Row],[Pause/ Zeitausgleich]]),""))</f>
        <v/>
      </c>
      <c r="M18" s="45"/>
      <c r="N18" s="45" t="str">
        <f>IFERROR(IF(VLOOKUP(B18,'Feiertage-Stunden'!$B$2:$B$50,1,0),IF(F18="","",MOD(F18-E18,1)*24-Tabelle5[[#This Row],[Pause/ Zeitausgleich]])),"")</f>
        <v/>
      </c>
      <c r="O18" s="45" t="str">
        <f>IF(ISNUMBER(N18),"",IF(WEEKDAY(Tabelle5[[#This Row],[Datum]],2)=6,"",IF(WEEKDAY(Tabelle5[[#This Row],[Datum]],2)=7,"",IF(H18&gt;=8,"",SUM(8-H18)))))</f>
        <v/>
      </c>
      <c r="P18" s="99"/>
      <c r="Q18" s="99"/>
      <c r="R18" s="46" t="str">
        <f t="shared" si="0"/>
        <v/>
      </c>
      <c r="S18" s="99"/>
      <c r="T18" s="47" t="str">
        <f t="shared" si="1"/>
        <v/>
      </c>
    </row>
    <row r="19" spans="1:20" x14ac:dyDescent="0.3">
      <c r="A19" s="117"/>
      <c r="B19" s="96">
        <f t="shared" si="3"/>
        <v>44938</v>
      </c>
      <c r="C19" s="43" t="str">
        <f>TEXT(Tabelle5[[#This Row],[Datum]],"tt")</f>
        <v>12</v>
      </c>
      <c r="D19" s="43" t="str">
        <f>TEXT(Tabelle5[[#This Row],[Datum]],"TTT")</f>
        <v>Do</v>
      </c>
      <c r="E19" s="71">
        <v>0.29166666666666669</v>
      </c>
      <c r="F19" s="71">
        <v>0.66666666666666663</v>
      </c>
      <c r="G19" s="45">
        <v>1</v>
      </c>
      <c r="H19" s="70">
        <f>IF(F19="","",MOD(F19-E19,1)*24-Tabelle5[[#This Row],[Pause/ Zeitausgleich]])</f>
        <v>7.9999999999999982</v>
      </c>
      <c r="I19" s="44"/>
      <c r="J19" s="45">
        <f t="shared" si="2"/>
        <v>7.9999999999999982</v>
      </c>
      <c r="K19" s="45" t="str">
        <f>IF(ISNUMBER(N19),"",IF(WEEKDAY(Tabelle5[[#This Row],[Datum]],2)=6,IF(F19="","",MOD(F19-E19,1)*24-Tabelle5[[#This Row],[Pause/ Zeitausgleich]]),""))</f>
        <v/>
      </c>
      <c r="L19" s="45" t="str">
        <f>IF(ISNUMBER(N19),"",IF(WEEKDAY(Tabelle5[[#This Row],[Datum]],2)=7,IF(F19="","",MOD(F19-E19,1)*24-Tabelle5[[#This Row],[Pause/ Zeitausgleich]]),""))</f>
        <v/>
      </c>
      <c r="M19" s="45"/>
      <c r="N19" s="45" t="str">
        <f>IFERROR(IF(VLOOKUP(B19,'Feiertage-Stunden'!$B$2:$B$50,1,0),IF(F19="","",MOD(F19-E19,1)*24-Tabelle5[[#This Row],[Pause/ Zeitausgleich]])),"")</f>
        <v/>
      </c>
      <c r="O19" s="45" t="str">
        <f>IF(ISNUMBER(N19),"",IF(WEEKDAY(Tabelle5[[#This Row],[Datum]],2)=6,"",IF(WEEKDAY(Tabelle5[[#This Row],[Datum]],2)=7,"",IF(H19&gt;=8,"",SUM(8-H19)))))</f>
        <v/>
      </c>
      <c r="P19" s="99"/>
      <c r="Q19" s="99"/>
      <c r="R19" s="46" t="str">
        <f t="shared" si="0"/>
        <v/>
      </c>
      <c r="S19" s="99"/>
      <c r="T19" s="47" t="str">
        <f t="shared" si="1"/>
        <v/>
      </c>
    </row>
    <row r="20" spans="1:20" x14ac:dyDescent="0.3">
      <c r="A20" s="117"/>
      <c r="B20" s="96">
        <f t="shared" si="3"/>
        <v>44939</v>
      </c>
      <c r="C20" s="43" t="str">
        <f>TEXT(Tabelle5[[#This Row],[Datum]],"tt")</f>
        <v>13</v>
      </c>
      <c r="D20" s="43" t="str">
        <f>TEXT(Tabelle5[[#This Row],[Datum]],"TTT")</f>
        <v>Fr</v>
      </c>
      <c r="E20" s="71">
        <v>0.29166666666666669</v>
      </c>
      <c r="F20" s="71">
        <v>0.66666666666666663</v>
      </c>
      <c r="G20" s="45">
        <v>1</v>
      </c>
      <c r="H20" s="70">
        <f>IF(F20="","",MOD(F20-E20,1)*24-Tabelle5[[#This Row],[Pause/ Zeitausgleich]])</f>
        <v>7.9999999999999982</v>
      </c>
      <c r="I20" s="44"/>
      <c r="J20" s="45">
        <f t="shared" si="2"/>
        <v>7.9999999999999982</v>
      </c>
      <c r="K20" s="45" t="str">
        <f>IF(ISNUMBER(N20),"",IF(WEEKDAY(Tabelle5[[#This Row],[Datum]],2)=6,IF(F20="","",MOD(F20-E20,1)*24-Tabelle5[[#This Row],[Pause/ Zeitausgleich]]),""))</f>
        <v/>
      </c>
      <c r="L20" s="45" t="str">
        <f>IF(ISNUMBER(N20),"",IF(WEEKDAY(Tabelle5[[#This Row],[Datum]],2)=7,IF(F20="","",MOD(F20-E20,1)*24-Tabelle5[[#This Row],[Pause/ Zeitausgleich]]),""))</f>
        <v/>
      </c>
      <c r="M20" s="45"/>
      <c r="N20" s="45" t="str">
        <f>IFERROR(IF(VLOOKUP(B20,'Feiertage-Stunden'!$B$2:$B$50,1,0),IF(F20="","",MOD(F20-E20,1)*24-Tabelle5[[#This Row],[Pause/ Zeitausgleich]])),"")</f>
        <v/>
      </c>
      <c r="O20" s="45" t="str">
        <f>IF(ISNUMBER(N20),"",IF(WEEKDAY(Tabelle5[[#This Row],[Datum]],2)=6,"",IF(WEEKDAY(Tabelle5[[#This Row],[Datum]],2)=7,"",IF(H20&gt;=8,"",SUM(8-H20)))))</f>
        <v/>
      </c>
      <c r="P20" s="99"/>
      <c r="Q20" s="99"/>
      <c r="R20" s="46" t="str">
        <f t="shared" si="0"/>
        <v/>
      </c>
      <c r="S20" s="99"/>
      <c r="T20" s="47" t="str">
        <f t="shared" si="1"/>
        <v/>
      </c>
    </row>
    <row r="21" spans="1:20" x14ac:dyDescent="0.3">
      <c r="A21" s="117"/>
      <c r="B21" s="96">
        <f t="shared" si="3"/>
        <v>44940</v>
      </c>
      <c r="C21" s="43" t="str">
        <f>TEXT(Tabelle5[[#This Row],[Datum]],"tt")</f>
        <v>14</v>
      </c>
      <c r="D21" s="43" t="str">
        <f>TEXT(Tabelle5[[#This Row],[Datum]],"TTT")</f>
        <v>Sa</v>
      </c>
      <c r="E21" s="71">
        <v>0.29166666666666669</v>
      </c>
      <c r="F21" s="71">
        <v>0.66666666666666663</v>
      </c>
      <c r="G21" s="45">
        <v>1</v>
      </c>
      <c r="H21" s="70">
        <f>IF(F21="","",MOD(F21-E21,1)*24-Tabelle5[[#This Row],[Pause/ Zeitausgleich]])</f>
        <v>7.9999999999999982</v>
      </c>
      <c r="I21" s="44"/>
      <c r="J21" s="45">
        <f t="shared" si="2"/>
        <v>0</v>
      </c>
      <c r="K21" s="45">
        <f>IF(ISNUMBER(N21),"",IF(WEEKDAY(Tabelle5[[#This Row],[Datum]],2)=6,IF(F21="","",MOD(F21-E21,1)*24-Tabelle5[[#This Row],[Pause/ Zeitausgleich]]),""))</f>
        <v>7.9999999999999982</v>
      </c>
      <c r="L21" s="45" t="str">
        <f>IF(ISNUMBER(N21),"",IF(WEEKDAY(Tabelle5[[#This Row],[Datum]],2)=7,IF(F21="","",MOD(F21-E21,1)*24-Tabelle5[[#This Row],[Pause/ Zeitausgleich]]),""))</f>
        <v/>
      </c>
      <c r="M21" s="45"/>
      <c r="N21" s="45" t="str">
        <f>IFERROR(IF(VLOOKUP(B21,'Feiertage-Stunden'!$B$2:$B$50,1,0),IF(F21="","",MOD(F21-E21,1)*24-Tabelle5[[#This Row],[Pause/ Zeitausgleich]])),"")</f>
        <v/>
      </c>
      <c r="O21" s="45" t="str">
        <f>IF(ISNUMBER(N21),"",IF(WEEKDAY(Tabelle5[[#This Row],[Datum]],2)=6,"",IF(WEEKDAY(Tabelle5[[#This Row],[Datum]],2)=7,"",IF(H21&gt;=8,"",SUM(8-H21)))))</f>
        <v/>
      </c>
      <c r="P21" s="99"/>
      <c r="Q21" s="99"/>
      <c r="R21" s="46" t="str">
        <f t="shared" si="0"/>
        <v/>
      </c>
      <c r="S21" s="99"/>
      <c r="T21" s="47" t="str">
        <f t="shared" si="1"/>
        <v/>
      </c>
    </row>
    <row r="22" spans="1:20" x14ac:dyDescent="0.3">
      <c r="A22" s="117"/>
      <c r="B22" s="96">
        <f t="shared" si="3"/>
        <v>44941</v>
      </c>
      <c r="C22" s="43" t="str">
        <f>TEXT(Tabelle5[[#This Row],[Datum]],"tt")</f>
        <v>15</v>
      </c>
      <c r="D22" s="43" t="str">
        <f>TEXT(Tabelle5[[#This Row],[Datum]],"TTT")</f>
        <v>So</v>
      </c>
      <c r="E22" s="71"/>
      <c r="F22" s="71"/>
      <c r="G22" s="45"/>
      <c r="H22" s="70" t="str">
        <f>IF(F22="","",MOD(F22-E22,1)*24-Tabelle5[[#This Row],[Pause/ Zeitausgleich]])</f>
        <v/>
      </c>
      <c r="I22" s="44"/>
      <c r="J22" s="45" t="str">
        <f t="shared" si="2"/>
        <v/>
      </c>
      <c r="K22" s="45" t="str">
        <f>IF(ISNUMBER(N22),"",IF(WEEKDAY(Tabelle5[[#This Row],[Datum]],2)=6,IF(F22="","",MOD(F22-E22,1)*24-Tabelle5[[#This Row],[Pause/ Zeitausgleich]]),""))</f>
        <v/>
      </c>
      <c r="L22" s="45" t="str">
        <f>IF(ISNUMBER(N22),"",IF(WEEKDAY(Tabelle5[[#This Row],[Datum]],2)=7,IF(F22="","",MOD(F22-E22,1)*24-Tabelle5[[#This Row],[Pause/ Zeitausgleich]]),""))</f>
        <v/>
      </c>
      <c r="M22" s="45"/>
      <c r="N22" s="45" t="str">
        <f>IFERROR(IF(VLOOKUP(B22,'Feiertage-Stunden'!$B$2:$B$50,1,0),IF(F22="","",MOD(F22-E22,1)*24-Tabelle5[[#This Row],[Pause/ Zeitausgleich]])),"")</f>
        <v/>
      </c>
      <c r="O22" s="45" t="str">
        <f>IF(ISNUMBER(N22),"",IF(WEEKDAY(Tabelle5[[#This Row],[Datum]],2)=6,"",IF(WEEKDAY(Tabelle5[[#This Row],[Datum]],2)=7,"",IF(H22&gt;=8,"",SUM(8-H22)))))</f>
        <v/>
      </c>
      <c r="P22" s="99"/>
      <c r="Q22" s="99"/>
      <c r="R22" s="46" t="str">
        <f t="shared" si="0"/>
        <v/>
      </c>
      <c r="S22" s="99"/>
      <c r="T22" s="47" t="str">
        <f t="shared" si="1"/>
        <v/>
      </c>
    </row>
    <row r="23" spans="1:20" x14ac:dyDescent="0.3">
      <c r="A23" s="117"/>
      <c r="B23" s="96">
        <f t="shared" si="3"/>
        <v>44942</v>
      </c>
      <c r="C23" s="43" t="str">
        <f>TEXT(Tabelle5[[#This Row],[Datum]],"tt")</f>
        <v>16</v>
      </c>
      <c r="D23" s="43" t="str">
        <f>TEXT(Tabelle5[[#This Row],[Datum]],"TTT")</f>
        <v>Mo</v>
      </c>
      <c r="E23" s="71"/>
      <c r="F23" s="71"/>
      <c r="G23" s="45"/>
      <c r="H23" s="70" t="str">
        <f>IF(F23="","",MOD(F23-E23,1)*24-Tabelle5[[#This Row],[Pause/ Zeitausgleich]])</f>
        <v/>
      </c>
      <c r="I23" s="44"/>
      <c r="J23" s="45" t="str">
        <f t="shared" si="2"/>
        <v/>
      </c>
      <c r="K23" s="45" t="str">
        <f>IF(ISNUMBER(N23),"",IF(WEEKDAY(Tabelle5[[#This Row],[Datum]],2)=6,IF(F23="","",MOD(F23-E23,1)*24-Tabelle5[[#This Row],[Pause/ Zeitausgleich]]),""))</f>
        <v/>
      </c>
      <c r="L23" s="45" t="str">
        <f>IF(ISNUMBER(N23),"",IF(WEEKDAY(Tabelle5[[#This Row],[Datum]],2)=7,IF(F23="","",MOD(F23-E23,1)*24-Tabelle5[[#This Row],[Pause/ Zeitausgleich]]),""))</f>
        <v/>
      </c>
      <c r="M23" s="45"/>
      <c r="N23" s="45" t="str">
        <f>IFERROR(IF(VLOOKUP(B23,'Feiertage-Stunden'!$B$2:$B$50,1,0),IF(F23="","",MOD(F23-E23,1)*24-Tabelle5[[#This Row],[Pause/ Zeitausgleich]])),"")</f>
        <v/>
      </c>
      <c r="O23" s="45" t="str">
        <f>IF(ISNUMBER(N23),"",IF(WEEKDAY(Tabelle5[[#This Row],[Datum]],2)=6,"",IF(WEEKDAY(Tabelle5[[#This Row],[Datum]],2)=7,"",IF(H23&gt;=8,"",SUM(8-H23)))))</f>
        <v/>
      </c>
      <c r="P23" s="99"/>
      <c r="Q23" s="99"/>
      <c r="R23" s="46" t="str">
        <f t="shared" si="0"/>
        <v/>
      </c>
      <c r="S23" s="99"/>
      <c r="T23" s="47" t="str">
        <f t="shared" si="1"/>
        <v/>
      </c>
    </row>
    <row r="24" spans="1:20" x14ac:dyDescent="0.3">
      <c r="A24" s="117"/>
      <c r="B24" s="96">
        <f t="shared" si="3"/>
        <v>44943</v>
      </c>
      <c r="C24" s="43" t="str">
        <f>TEXT(Tabelle5[[#This Row],[Datum]],"tt")</f>
        <v>17</v>
      </c>
      <c r="D24" s="43" t="str">
        <f>TEXT(Tabelle5[[#This Row],[Datum]],"TTT")</f>
        <v>Di</v>
      </c>
      <c r="E24" s="71"/>
      <c r="F24" s="71"/>
      <c r="G24" s="45"/>
      <c r="H24" s="70" t="str">
        <f>IF(F24="","",MOD(F24-E24,1)*24-Tabelle5[[#This Row],[Pause/ Zeitausgleich]])</f>
        <v/>
      </c>
      <c r="I24" s="44"/>
      <c r="J24" s="45" t="str">
        <f t="shared" si="2"/>
        <v/>
      </c>
      <c r="K24" s="45" t="str">
        <f>IF(ISNUMBER(N24),"",IF(WEEKDAY(Tabelle5[[#This Row],[Datum]],2)=6,IF(F24="","",MOD(F24-E24,1)*24-Tabelle5[[#This Row],[Pause/ Zeitausgleich]]),""))</f>
        <v/>
      </c>
      <c r="L24" s="45" t="str">
        <f>IF(ISNUMBER(N24),"",IF(WEEKDAY(Tabelle5[[#This Row],[Datum]],2)=7,IF(F24="","",MOD(F24-E24,1)*24-Tabelle5[[#This Row],[Pause/ Zeitausgleich]]),""))</f>
        <v/>
      </c>
      <c r="M24" s="45"/>
      <c r="N24" s="45" t="str">
        <f>IFERROR(IF(VLOOKUP(B24,'Feiertage-Stunden'!$B$2:$B$50,1,0),IF(F24="","",MOD(F24-E24,1)*24-Tabelle5[[#This Row],[Pause/ Zeitausgleich]])),"")</f>
        <v/>
      </c>
      <c r="O24" s="45" t="str">
        <f>IF(ISNUMBER(N24),"",IF(WEEKDAY(Tabelle5[[#This Row],[Datum]],2)=6,"",IF(WEEKDAY(Tabelle5[[#This Row],[Datum]],2)=7,"",IF(H24&gt;=8,"",SUM(8-H24)))))</f>
        <v/>
      </c>
      <c r="P24" s="99"/>
      <c r="Q24" s="99"/>
      <c r="R24" s="46" t="str">
        <f t="shared" si="0"/>
        <v/>
      </c>
      <c r="S24" s="99"/>
      <c r="T24" s="47" t="str">
        <f t="shared" si="1"/>
        <v/>
      </c>
    </row>
    <row r="25" spans="1:20" x14ac:dyDescent="0.3">
      <c r="A25" s="117"/>
      <c r="B25" s="96">
        <f t="shared" si="3"/>
        <v>44944</v>
      </c>
      <c r="C25" s="43" t="str">
        <f>TEXT(Tabelle5[[#This Row],[Datum]],"tt")</f>
        <v>18</v>
      </c>
      <c r="D25" s="43" t="str">
        <f>TEXT(Tabelle5[[#This Row],[Datum]],"TTT")</f>
        <v>Mi</v>
      </c>
      <c r="E25" s="71"/>
      <c r="F25" s="71"/>
      <c r="G25" s="45"/>
      <c r="H25" s="70" t="str">
        <f>IF(F25="","",MOD(F25-E25,1)*24-Tabelle5[[#This Row],[Pause/ Zeitausgleich]])</f>
        <v/>
      </c>
      <c r="I25" s="44"/>
      <c r="J25" s="45" t="str">
        <f t="shared" si="2"/>
        <v/>
      </c>
      <c r="K25" s="45" t="str">
        <f>IF(ISNUMBER(N25),"",IF(WEEKDAY(Tabelle5[[#This Row],[Datum]],2)=6,IF(F25="","",MOD(F25-E25,1)*24-Tabelle5[[#This Row],[Pause/ Zeitausgleich]]),""))</f>
        <v/>
      </c>
      <c r="L25" s="45" t="str">
        <f>IF(ISNUMBER(N25),"",IF(WEEKDAY(Tabelle5[[#This Row],[Datum]],2)=7,IF(F25="","",MOD(F25-E25,1)*24-Tabelle5[[#This Row],[Pause/ Zeitausgleich]]),""))</f>
        <v/>
      </c>
      <c r="M25" s="45"/>
      <c r="N25" s="45" t="str">
        <f>IFERROR(IF(VLOOKUP(B25,'Feiertage-Stunden'!$B$2:$B$50,1,0),IF(F25="","",MOD(F25-E25,1)*24-Tabelle5[[#This Row],[Pause/ Zeitausgleich]])),"")</f>
        <v/>
      </c>
      <c r="O25" s="45" t="str">
        <f>IF(ISNUMBER(N25),"",IF(WEEKDAY(Tabelle5[[#This Row],[Datum]],2)=6,"",IF(WEEKDAY(Tabelle5[[#This Row],[Datum]],2)=7,"",IF(H25&gt;=8,"",SUM(8-H25)))))</f>
        <v/>
      </c>
      <c r="P25" s="99"/>
      <c r="Q25" s="99"/>
      <c r="R25" s="46" t="str">
        <f t="shared" si="0"/>
        <v/>
      </c>
      <c r="S25" s="99"/>
      <c r="T25" s="47" t="str">
        <f t="shared" si="1"/>
        <v/>
      </c>
    </row>
    <row r="26" spans="1:20" x14ac:dyDescent="0.3">
      <c r="A26" s="117"/>
      <c r="B26" s="96">
        <f t="shared" si="3"/>
        <v>44945</v>
      </c>
      <c r="C26" s="43" t="str">
        <f>TEXT(Tabelle5[[#This Row],[Datum]],"tt")</f>
        <v>19</v>
      </c>
      <c r="D26" s="43" t="str">
        <f>TEXT(Tabelle5[[#This Row],[Datum]],"TTT")</f>
        <v>Do</v>
      </c>
      <c r="E26" s="71"/>
      <c r="F26" s="71"/>
      <c r="G26" s="45"/>
      <c r="H26" s="70" t="str">
        <f>IF(F26="","",MOD(F26-E26,1)*24-Tabelle5[[#This Row],[Pause/ Zeitausgleich]])</f>
        <v/>
      </c>
      <c r="I26" s="44"/>
      <c r="J26" s="45" t="str">
        <f t="shared" si="2"/>
        <v/>
      </c>
      <c r="K26" s="45" t="str">
        <f>IF(ISNUMBER(N26),"",IF(WEEKDAY(Tabelle5[[#This Row],[Datum]],2)=6,IF(F26="","",MOD(F26-E26,1)*24-Tabelle5[[#This Row],[Pause/ Zeitausgleich]]),""))</f>
        <v/>
      </c>
      <c r="L26" s="45" t="str">
        <f>IF(ISNUMBER(N26),"",IF(WEEKDAY(Tabelle5[[#This Row],[Datum]],2)=7,IF(F26="","",MOD(F26-E26,1)*24-Tabelle5[[#This Row],[Pause/ Zeitausgleich]]),""))</f>
        <v/>
      </c>
      <c r="M26" s="45"/>
      <c r="N26" s="45" t="str">
        <f>IFERROR(IF(VLOOKUP(B26,'Feiertage-Stunden'!$B$2:$B$50,1,0),IF(F26="","",MOD(F26-E26,1)*24-Tabelle5[[#This Row],[Pause/ Zeitausgleich]])),"")</f>
        <v/>
      </c>
      <c r="O26" s="45" t="str">
        <f>IF(ISNUMBER(N26),"",IF(WEEKDAY(Tabelle5[[#This Row],[Datum]],2)=6,"",IF(WEEKDAY(Tabelle5[[#This Row],[Datum]],2)=7,"",IF(H26&gt;=8,"",SUM(8-H26)))))</f>
        <v/>
      </c>
      <c r="P26" s="99"/>
      <c r="Q26" s="99"/>
      <c r="R26" s="46" t="str">
        <f t="shared" si="0"/>
        <v/>
      </c>
      <c r="S26" s="99"/>
      <c r="T26" s="47" t="str">
        <f t="shared" si="1"/>
        <v/>
      </c>
    </row>
    <row r="27" spans="1:20" x14ac:dyDescent="0.3">
      <c r="A27" s="117"/>
      <c r="B27" s="96">
        <f t="shared" si="3"/>
        <v>44946</v>
      </c>
      <c r="C27" s="43" t="str">
        <f>TEXT(Tabelle5[[#This Row],[Datum]],"tt")</f>
        <v>20</v>
      </c>
      <c r="D27" s="43" t="str">
        <f>TEXT(Tabelle5[[#This Row],[Datum]],"TTT")</f>
        <v>Fr</v>
      </c>
      <c r="E27" s="71"/>
      <c r="F27" s="71"/>
      <c r="G27" s="45"/>
      <c r="H27" s="70" t="str">
        <f>IF(F27="","",MOD(F27-E27,1)*24-Tabelle5[[#This Row],[Pause/ Zeitausgleich]])</f>
        <v/>
      </c>
      <c r="I27" s="44"/>
      <c r="J27" s="45" t="str">
        <f t="shared" si="2"/>
        <v/>
      </c>
      <c r="K27" s="45" t="str">
        <f>IF(ISNUMBER(N27),"",IF(WEEKDAY(Tabelle5[[#This Row],[Datum]],2)=6,IF(F27="","",MOD(F27-E27,1)*24-Tabelle5[[#This Row],[Pause/ Zeitausgleich]]),""))</f>
        <v/>
      </c>
      <c r="L27" s="45" t="str">
        <f>IF(ISNUMBER(N27),"",IF(WEEKDAY(Tabelle5[[#This Row],[Datum]],2)=7,IF(F27="","",MOD(F27-E27,1)*24-Tabelle5[[#This Row],[Pause/ Zeitausgleich]]),""))</f>
        <v/>
      </c>
      <c r="M27" s="45"/>
      <c r="N27" s="45" t="str">
        <f>IFERROR(IF(VLOOKUP(B27,'Feiertage-Stunden'!$B$2:$B$50,1,0),IF(F27="","",MOD(F27-E27,1)*24-Tabelle5[[#This Row],[Pause/ Zeitausgleich]])),"")</f>
        <v/>
      </c>
      <c r="O27" s="45" t="str">
        <f>IF(ISNUMBER(N27),"",IF(WEEKDAY(Tabelle5[[#This Row],[Datum]],2)=6,"",IF(WEEKDAY(Tabelle5[[#This Row],[Datum]],2)=7,"",IF(H27&gt;=8,"",SUM(8-H27)))))</f>
        <v/>
      </c>
      <c r="P27" s="99"/>
      <c r="Q27" s="99"/>
      <c r="R27" s="46" t="str">
        <f t="shared" si="0"/>
        <v/>
      </c>
      <c r="S27" s="99"/>
      <c r="T27" s="47" t="str">
        <f t="shared" si="1"/>
        <v/>
      </c>
    </row>
    <row r="28" spans="1:20" x14ac:dyDescent="0.3">
      <c r="A28" s="117"/>
      <c r="B28" s="96">
        <f t="shared" si="3"/>
        <v>44947</v>
      </c>
      <c r="C28" s="43" t="str">
        <f>TEXT(Tabelle5[[#This Row],[Datum]],"tt")</f>
        <v>21</v>
      </c>
      <c r="D28" s="43" t="str">
        <f>TEXT(Tabelle5[[#This Row],[Datum]],"TTT")</f>
        <v>Sa</v>
      </c>
      <c r="E28" s="71"/>
      <c r="F28" s="71"/>
      <c r="G28" s="45"/>
      <c r="H28" s="70" t="str">
        <f>IF(F28="","",MOD(F28-E28,1)*24-Tabelle5[[#This Row],[Pause/ Zeitausgleich]])</f>
        <v/>
      </c>
      <c r="I28" s="44"/>
      <c r="J28" s="45" t="str">
        <f t="shared" si="2"/>
        <v/>
      </c>
      <c r="K28" s="45" t="str">
        <f>IF(ISNUMBER(N28),"",IF(WEEKDAY(Tabelle5[[#This Row],[Datum]],2)=6,IF(F28="","",MOD(F28-E28,1)*24-Tabelle5[[#This Row],[Pause/ Zeitausgleich]]),""))</f>
        <v/>
      </c>
      <c r="L28" s="45" t="str">
        <f>IF(ISNUMBER(N28),"",IF(WEEKDAY(Tabelle5[[#This Row],[Datum]],2)=7,IF(F28="","",MOD(F28-E28,1)*24-Tabelle5[[#This Row],[Pause/ Zeitausgleich]]),""))</f>
        <v/>
      </c>
      <c r="M28" s="45"/>
      <c r="N28" s="45" t="str">
        <f>IFERROR(IF(VLOOKUP(B28,'Feiertage-Stunden'!$B$2:$B$50,1,0),IF(F28="","",MOD(F28-E28,1)*24-Tabelle5[[#This Row],[Pause/ Zeitausgleich]])),"")</f>
        <v/>
      </c>
      <c r="O28" s="45" t="str">
        <f>IF(ISNUMBER(N28),"",IF(WEEKDAY(Tabelle5[[#This Row],[Datum]],2)=6,"",IF(WEEKDAY(Tabelle5[[#This Row],[Datum]],2)=7,"",IF(H28&gt;=8,"",SUM(8-H28)))))</f>
        <v/>
      </c>
      <c r="P28" s="99"/>
      <c r="Q28" s="99"/>
      <c r="R28" s="46" t="str">
        <f t="shared" si="0"/>
        <v/>
      </c>
      <c r="S28" s="99"/>
      <c r="T28" s="47" t="str">
        <f t="shared" si="1"/>
        <v/>
      </c>
    </row>
    <row r="29" spans="1:20" x14ac:dyDescent="0.3">
      <c r="A29" s="117"/>
      <c r="B29" s="96">
        <f t="shared" si="3"/>
        <v>44948</v>
      </c>
      <c r="C29" s="43" t="str">
        <f>TEXT(Tabelle5[[#This Row],[Datum]],"tt")</f>
        <v>22</v>
      </c>
      <c r="D29" s="43" t="str">
        <f>TEXT(Tabelle5[[#This Row],[Datum]],"TTT")</f>
        <v>So</v>
      </c>
      <c r="E29" s="71">
        <v>0.29166666666666669</v>
      </c>
      <c r="F29" s="71">
        <v>0.66666666666666663</v>
      </c>
      <c r="G29" s="45">
        <v>1</v>
      </c>
      <c r="H29" s="70">
        <f>IF(F29="","",MOD(F29-E29,1)*24-Tabelle5[[#This Row],[Pause/ Zeitausgleich]])</f>
        <v>7.9999999999999982</v>
      </c>
      <c r="I29" s="44"/>
      <c r="J29" s="45" t="str">
        <f t="shared" si="2"/>
        <v/>
      </c>
      <c r="K29" s="45" t="str">
        <f>IF(ISNUMBER(N29),"",IF(WEEKDAY(Tabelle5[[#This Row],[Datum]],2)=6,IF(F29="","",MOD(F29-E29,1)*24-Tabelle5[[#This Row],[Pause/ Zeitausgleich]]),""))</f>
        <v/>
      </c>
      <c r="L29" s="45">
        <f>IF(ISNUMBER(N29),"",IF(WEEKDAY(Tabelle5[[#This Row],[Datum]],2)=7,IF(F29="","",MOD(F29-E29,1)*24-Tabelle5[[#This Row],[Pause/ Zeitausgleich]]),""))</f>
        <v>7.9999999999999982</v>
      </c>
      <c r="M29" s="45"/>
      <c r="N29" s="45" t="str">
        <f>IFERROR(IF(VLOOKUP(B29,'Feiertage-Stunden'!$B$2:$B$50,1,0),IF(F29="","",MOD(F29-E29,1)*24-Tabelle5[[#This Row],[Pause/ Zeitausgleich]])),"")</f>
        <v/>
      </c>
      <c r="O29" s="45" t="str">
        <f>IF(ISNUMBER(N29),"",IF(WEEKDAY(Tabelle5[[#This Row],[Datum]],2)=6,"",IF(WEEKDAY(Tabelle5[[#This Row],[Datum]],2)=7,"",IF(H29&gt;=8,"",SUM(8-H29)))))</f>
        <v/>
      </c>
      <c r="P29" s="99"/>
      <c r="Q29" s="99"/>
      <c r="R29" s="46" t="str">
        <f t="shared" si="0"/>
        <v/>
      </c>
      <c r="S29" s="99"/>
      <c r="T29" s="47" t="str">
        <f t="shared" si="1"/>
        <v/>
      </c>
    </row>
    <row r="30" spans="1:20" x14ac:dyDescent="0.3">
      <c r="A30" s="117"/>
      <c r="B30" s="96">
        <f t="shared" si="3"/>
        <v>44949</v>
      </c>
      <c r="C30" s="43" t="str">
        <f>TEXT(Tabelle5[[#This Row],[Datum]],"tt")</f>
        <v>23</v>
      </c>
      <c r="D30" s="43" t="str">
        <f>TEXT(Tabelle5[[#This Row],[Datum]],"TTT")</f>
        <v>Mo</v>
      </c>
      <c r="E30" s="71">
        <v>0.29166666666666669</v>
      </c>
      <c r="F30" s="71">
        <v>0.66666666666666663</v>
      </c>
      <c r="G30" s="45">
        <v>1.5</v>
      </c>
      <c r="H30" s="70">
        <f>IF(F30="","",MOD(F30-E30,1)*24-Tabelle5[[#This Row],[Pause/ Zeitausgleich]])</f>
        <v>7.4999999999999982</v>
      </c>
      <c r="I30" s="44"/>
      <c r="J30" s="45">
        <f t="shared" si="2"/>
        <v>7.4999999999999982</v>
      </c>
      <c r="K30" s="45" t="str">
        <f>IF(ISNUMBER(N30),"",IF(WEEKDAY(Tabelle5[[#This Row],[Datum]],2)=6,IF(F30="","",MOD(F30-E30,1)*24-Tabelle5[[#This Row],[Pause/ Zeitausgleich]]),""))</f>
        <v/>
      </c>
      <c r="L30" s="45" t="str">
        <f>IF(ISNUMBER(N30),"",IF(WEEKDAY(Tabelle5[[#This Row],[Datum]],2)=7,IF(F30="","",MOD(F30-E30,1)*24-Tabelle5[[#This Row],[Pause/ Zeitausgleich]]),""))</f>
        <v/>
      </c>
      <c r="M30" s="45"/>
      <c r="N30" s="45" t="str">
        <f>IFERROR(IF(VLOOKUP(B30,'Feiertage-Stunden'!$B$2:$B$50,1,0),IF(F30="","",MOD(F30-E30,1)*24-Tabelle5[[#This Row],[Pause/ Zeitausgleich]])),"")</f>
        <v/>
      </c>
      <c r="O30" s="45">
        <f>IF(ISNUMBER(N30),"",IF(WEEKDAY(Tabelle5[[#This Row],[Datum]],2)=6,"",IF(WEEKDAY(Tabelle5[[#This Row],[Datum]],2)=7,"",IF(H30&gt;=8,"",SUM(8-H30)))))</f>
        <v>0.50000000000000178</v>
      </c>
      <c r="P30" s="99"/>
      <c r="Q30" s="99"/>
      <c r="R30" s="46" t="str">
        <f t="shared" si="0"/>
        <v/>
      </c>
      <c r="S30" s="99"/>
      <c r="T30" s="47" t="str">
        <f t="shared" si="1"/>
        <v/>
      </c>
    </row>
    <row r="31" spans="1:20" x14ac:dyDescent="0.3">
      <c r="A31" s="117"/>
      <c r="B31" s="96">
        <f t="shared" si="3"/>
        <v>44950</v>
      </c>
      <c r="C31" s="43" t="str">
        <f>TEXT(Tabelle5[[#This Row],[Datum]],"tt")</f>
        <v>24</v>
      </c>
      <c r="D31" s="43" t="str">
        <f>TEXT(Tabelle5[[#This Row],[Datum]],"TTT")</f>
        <v>Di</v>
      </c>
      <c r="E31" s="71">
        <v>0.29166666666666669</v>
      </c>
      <c r="F31" s="71">
        <v>0.66666666666666663</v>
      </c>
      <c r="G31" s="45">
        <v>1</v>
      </c>
      <c r="H31" s="70">
        <f>IF(F31="","",MOD(F31-E31,1)*24-Tabelle5[[#This Row],[Pause/ Zeitausgleich]])</f>
        <v>7.9999999999999982</v>
      </c>
      <c r="I31" s="44"/>
      <c r="J31" s="45">
        <f t="shared" si="2"/>
        <v>7.9999999999999982</v>
      </c>
      <c r="K31" s="45" t="str">
        <f>IF(ISNUMBER(N31),"",IF(WEEKDAY(Tabelle5[[#This Row],[Datum]],2)=6,IF(F31="","",MOD(F31-E31,1)*24-Tabelle5[[#This Row],[Pause/ Zeitausgleich]]),""))</f>
        <v/>
      </c>
      <c r="L31" s="45" t="str">
        <f>IF(ISNUMBER(N31),"",IF(WEEKDAY(Tabelle5[[#This Row],[Datum]],2)=7,IF(F31="","",MOD(F31-E31,1)*24-Tabelle5[[#This Row],[Pause/ Zeitausgleich]]),""))</f>
        <v/>
      </c>
      <c r="M31" s="45"/>
      <c r="N31" s="45" t="str">
        <f>IFERROR(IF(VLOOKUP(B31,'Feiertage-Stunden'!$B$2:$B$50,1,0),IF(F31="","",MOD(F31-E31,1)*24-Tabelle5[[#This Row],[Pause/ Zeitausgleich]])),"")</f>
        <v/>
      </c>
      <c r="O31" s="45" t="str">
        <f>IF(ISNUMBER(N31),"",IF(WEEKDAY(Tabelle5[[#This Row],[Datum]],2)=6,"",IF(WEEKDAY(Tabelle5[[#This Row],[Datum]],2)=7,"",IF(H31&gt;=8,"",SUM(8-H31)))))</f>
        <v/>
      </c>
      <c r="P31" s="99"/>
      <c r="Q31" s="99"/>
      <c r="R31" s="46" t="str">
        <f t="shared" si="0"/>
        <v/>
      </c>
      <c r="S31" s="99"/>
      <c r="T31" s="47" t="str">
        <f t="shared" si="1"/>
        <v/>
      </c>
    </row>
    <row r="32" spans="1:20" x14ac:dyDescent="0.3">
      <c r="A32" s="117"/>
      <c r="B32" s="96">
        <f t="shared" si="3"/>
        <v>44951</v>
      </c>
      <c r="C32" s="43" t="str">
        <f>TEXT(Tabelle5[[#This Row],[Datum]],"tt")</f>
        <v>25</v>
      </c>
      <c r="D32" s="43" t="str">
        <f>TEXT(Tabelle5[[#This Row],[Datum]],"TTT")</f>
        <v>Mi</v>
      </c>
      <c r="E32" s="71">
        <v>0.29166666666666669</v>
      </c>
      <c r="F32" s="71">
        <v>0.66666666666666663</v>
      </c>
      <c r="G32" s="45">
        <v>1</v>
      </c>
      <c r="H32" s="70">
        <f>IF(F32="","",MOD(F32-E32,1)*24-Tabelle5[[#This Row],[Pause/ Zeitausgleich]])</f>
        <v>7.9999999999999982</v>
      </c>
      <c r="I32" s="44"/>
      <c r="J32" s="45">
        <f t="shared" si="2"/>
        <v>7.9999999999999982</v>
      </c>
      <c r="K32" s="45" t="str">
        <f>IF(ISNUMBER(N32),"",IF(WEEKDAY(Tabelle5[[#This Row],[Datum]],2)=6,IF(F32="","",MOD(F32-E32,1)*24-Tabelle5[[#This Row],[Pause/ Zeitausgleich]]),""))</f>
        <v/>
      </c>
      <c r="L32" s="45" t="str">
        <f>IF(ISNUMBER(N32),"",IF(WEEKDAY(Tabelle5[[#This Row],[Datum]],2)=7,IF(F32="","",MOD(F32-E32,1)*24-Tabelle5[[#This Row],[Pause/ Zeitausgleich]]),""))</f>
        <v/>
      </c>
      <c r="M32" s="45"/>
      <c r="N32" s="45" t="str">
        <f>IFERROR(IF(VLOOKUP(B32,'Feiertage-Stunden'!$B$2:$B$50,1,0),IF(F32="","",MOD(F32-E32,1)*24-Tabelle5[[#This Row],[Pause/ Zeitausgleich]])),"")</f>
        <v/>
      </c>
      <c r="O32" s="45" t="str">
        <f>IF(ISNUMBER(N32),"",IF(WEEKDAY(Tabelle5[[#This Row],[Datum]],2)=6,"",IF(WEEKDAY(Tabelle5[[#This Row],[Datum]],2)=7,"",IF(H32&gt;=8,"",SUM(8-H32)))))</f>
        <v/>
      </c>
      <c r="P32" s="99"/>
      <c r="Q32" s="99"/>
      <c r="R32" s="46" t="str">
        <f t="shared" si="0"/>
        <v/>
      </c>
      <c r="S32" s="99"/>
      <c r="T32" s="47" t="str">
        <f t="shared" si="1"/>
        <v/>
      </c>
    </row>
    <row r="33" spans="1:20" x14ac:dyDescent="0.3">
      <c r="A33" s="117"/>
      <c r="B33" s="96">
        <f t="shared" si="3"/>
        <v>44952</v>
      </c>
      <c r="C33" s="43" t="str">
        <f>TEXT(Tabelle5[[#This Row],[Datum]],"tt")</f>
        <v>26</v>
      </c>
      <c r="D33" s="43" t="str">
        <f>TEXT(Tabelle5[[#This Row],[Datum]],"TTT")</f>
        <v>Do</v>
      </c>
      <c r="E33" s="71">
        <v>0.29166666666666669</v>
      </c>
      <c r="F33" s="71">
        <v>0.66666666666666663</v>
      </c>
      <c r="G33" s="45">
        <v>1</v>
      </c>
      <c r="H33" s="70">
        <f>IF(F33="","",MOD(F33-E33,1)*24-Tabelle5[[#This Row],[Pause/ Zeitausgleich]])</f>
        <v>7.9999999999999982</v>
      </c>
      <c r="I33" s="44"/>
      <c r="J33" s="45">
        <f t="shared" si="2"/>
        <v>7.9999999999999982</v>
      </c>
      <c r="K33" s="45" t="str">
        <f>IF(ISNUMBER(N33),"",IF(WEEKDAY(Tabelle5[[#This Row],[Datum]],2)=6,IF(F33="","",MOD(F33-E33,1)*24-Tabelle5[[#This Row],[Pause/ Zeitausgleich]]),""))</f>
        <v/>
      </c>
      <c r="L33" s="45" t="str">
        <f>IF(ISNUMBER(N33),"",IF(WEEKDAY(Tabelle5[[#This Row],[Datum]],2)=7,IF(F33="","",MOD(F33-E33,1)*24-Tabelle5[[#This Row],[Pause/ Zeitausgleich]]),""))</f>
        <v/>
      </c>
      <c r="M33" s="45"/>
      <c r="N33" s="45" t="str">
        <f>IFERROR(IF(VLOOKUP(B33,'Feiertage-Stunden'!$B$2:$B$50,1,0),IF(F33="","",MOD(F33-E33,1)*24-Tabelle5[[#This Row],[Pause/ Zeitausgleich]])),"")</f>
        <v/>
      </c>
      <c r="O33" s="45" t="str">
        <f>IF(ISNUMBER(N33),"",IF(WEEKDAY(Tabelle5[[#This Row],[Datum]],2)=6,"",IF(WEEKDAY(Tabelle5[[#This Row],[Datum]],2)=7,"",IF(H33&gt;=8,"",SUM(8-H33)))))</f>
        <v/>
      </c>
      <c r="P33" s="99"/>
      <c r="Q33" s="99"/>
      <c r="R33" s="46" t="str">
        <f t="shared" si="0"/>
        <v/>
      </c>
      <c r="S33" s="99"/>
      <c r="T33" s="47" t="str">
        <f t="shared" si="1"/>
        <v/>
      </c>
    </row>
    <row r="34" spans="1:20" x14ac:dyDescent="0.3">
      <c r="A34" s="117"/>
      <c r="B34" s="96">
        <f t="shared" si="3"/>
        <v>44953</v>
      </c>
      <c r="C34" s="43" t="str">
        <f>TEXT(Tabelle5[[#This Row],[Datum]],"tt")</f>
        <v>27</v>
      </c>
      <c r="D34" s="43" t="str">
        <f>TEXT(Tabelle5[[#This Row],[Datum]],"TTT")</f>
        <v>Fr</v>
      </c>
      <c r="E34" s="71">
        <v>0.29166666666666669</v>
      </c>
      <c r="F34" s="71">
        <v>0.66666666666666663</v>
      </c>
      <c r="G34" s="45">
        <v>1</v>
      </c>
      <c r="H34" s="70">
        <f>IF(F34="","",MOD(F34-E34,1)*24-Tabelle5[[#This Row],[Pause/ Zeitausgleich]])</f>
        <v>7.9999999999999982</v>
      </c>
      <c r="I34" s="44"/>
      <c r="J34" s="45">
        <f t="shared" si="2"/>
        <v>7.9999999999999982</v>
      </c>
      <c r="K34" s="45" t="str">
        <f>IF(ISNUMBER(N34),"",IF(WEEKDAY(Tabelle5[[#This Row],[Datum]],2)=6,IF(F34="","",MOD(F34-E34,1)*24-Tabelle5[[#This Row],[Pause/ Zeitausgleich]]),""))</f>
        <v/>
      </c>
      <c r="L34" s="45" t="str">
        <f>IF(ISNUMBER(N34),"",IF(WEEKDAY(Tabelle5[[#This Row],[Datum]],2)=7,IF(F34="","",MOD(F34-E34,1)*24-Tabelle5[[#This Row],[Pause/ Zeitausgleich]]),""))</f>
        <v/>
      </c>
      <c r="M34" s="45"/>
      <c r="N34" s="45" t="str">
        <f>IFERROR(IF(VLOOKUP(B34,'Feiertage-Stunden'!$B$2:$B$50,1,0),IF(F34="","",MOD(F34-E34,1)*24-Tabelle5[[#This Row],[Pause/ Zeitausgleich]])),"")</f>
        <v/>
      </c>
      <c r="O34" s="45" t="str">
        <f>IF(ISNUMBER(N34),"",IF(WEEKDAY(Tabelle5[[#This Row],[Datum]],2)=6,"",IF(WEEKDAY(Tabelle5[[#This Row],[Datum]],2)=7,"",IF(H34&gt;=8,"",SUM(8-H34)))))</f>
        <v/>
      </c>
      <c r="P34" s="99"/>
      <c r="Q34" s="99"/>
      <c r="R34" s="46" t="str">
        <f t="shared" si="0"/>
        <v/>
      </c>
      <c r="S34" s="99"/>
      <c r="T34" s="47" t="str">
        <f t="shared" si="1"/>
        <v/>
      </c>
    </row>
    <row r="35" spans="1:20" x14ac:dyDescent="0.3">
      <c r="A35" s="117"/>
      <c r="B35" s="96">
        <f t="shared" si="3"/>
        <v>44954</v>
      </c>
      <c r="C35" s="43" t="str">
        <f>TEXT(Tabelle5[[#This Row],[Datum]],"tt")</f>
        <v>28</v>
      </c>
      <c r="D35" s="43" t="str">
        <f>TEXT(Tabelle5[[#This Row],[Datum]],"TTT")</f>
        <v>Sa</v>
      </c>
      <c r="E35" s="71"/>
      <c r="F35" s="71"/>
      <c r="G35" s="45"/>
      <c r="H35" s="70" t="str">
        <f>IF(F35="","",MOD(F35-E35,1)*24-Tabelle5[[#This Row],[Pause/ Zeitausgleich]])</f>
        <v/>
      </c>
      <c r="I35" s="44"/>
      <c r="J35" s="45" t="str">
        <f t="shared" si="2"/>
        <v/>
      </c>
      <c r="K35" s="45" t="str">
        <f>IF(ISNUMBER(N35),"",IF(WEEKDAY(Tabelle5[[#This Row],[Datum]],2)=6,IF(F35="","",MOD(F35-E35,1)*24-Tabelle5[[#This Row],[Pause/ Zeitausgleich]]),""))</f>
        <v/>
      </c>
      <c r="L35" s="45" t="str">
        <f>IF(ISNUMBER(N35),"",IF(WEEKDAY(Tabelle5[[#This Row],[Datum]],2)=7,IF(F35="","",MOD(F35-E35,1)*24-Tabelle5[[#This Row],[Pause/ Zeitausgleich]]),""))</f>
        <v/>
      </c>
      <c r="M35" s="45"/>
      <c r="N35" s="45" t="str">
        <f>IFERROR(IF(VLOOKUP(B35,'Feiertage-Stunden'!$B$2:$B$50,1,0),IF(F35="","",MOD(F35-E35,1)*24-Tabelle5[[#This Row],[Pause/ Zeitausgleich]])),"")</f>
        <v/>
      </c>
      <c r="O35" s="45" t="str">
        <f>IF(ISNUMBER(N35),"",IF(WEEKDAY(Tabelle5[[#This Row],[Datum]],2)=6,"",IF(WEEKDAY(Tabelle5[[#This Row],[Datum]],2)=7,"",IF(H35&gt;=8,"",SUM(8-H35)))))</f>
        <v/>
      </c>
      <c r="P35" s="99"/>
      <c r="Q35" s="99"/>
      <c r="R35" s="46" t="str">
        <f t="shared" si="0"/>
        <v/>
      </c>
      <c r="S35" s="99"/>
      <c r="T35" s="47" t="str">
        <f t="shared" si="1"/>
        <v/>
      </c>
    </row>
    <row r="36" spans="1:20" x14ac:dyDescent="0.3">
      <c r="A36" s="117"/>
      <c r="B36" s="96">
        <f t="shared" si="3"/>
        <v>44955</v>
      </c>
      <c r="C36" s="43" t="str">
        <f>TEXT(Tabelle5[[#This Row],[Datum]],"tt")</f>
        <v>29</v>
      </c>
      <c r="D36" s="43" t="str">
        <f>TEXT(Tabelle5[[#This Row],[Datum]],"TTT")</f>
        <v>So</v>
      </c>
      <c r="E36" s="71">
        <v>0.29166666666666669</v>
      </c>
      <c r="F36" s="71">
        <v>0.5</v>
      </c>
      <c r="G36" s="45"/>
      <c r="H36" s="70">
        <f>IF(F36="","",MOD(F36-E36,1)*24-Tabelle5[[#This Row],[Pause/ Zeitausgleich]])</f>
        <v>5</v>
      </c>
      <c r="I36" s="44"/>
      <c r="J36" s="45" t="str">
        <f t="shared" si="2"/>
        <v/>
      </c>
      <c r="K36" s="45" t="str">
        <f>IF(ISNUMBER(N36),"",IF(WEEKDAY(Tabelle5[[#This Row],[Datum]],2)=6,IF(F36="","",MOD(F36-E36,1)*24-Tabelle5[[#This Row],[Pause/ Zeitausgleich]]),""))</f>
        <v/>
      </c>
      <c r="L36" s="45">
        <f>IF(ISNUMBER(N36),"",IF(WEEKDAY(Tabelle5[[#This Row],[Datum]],2)=7,IF(F36="","",MOD(F36-E36,1)*24-Tabelle5[[#This Row],[Pause/ Zeitausgleich]]),""))</f>
        <v>5</v>
      </c>
      <c r="M36" s="45"/>
      <c r="N36" s="45" t="str">
        <f>IFERROR(IF(VLOOKUP(B36,'Feiertage-Stunden'!$B$2:$B$50,1,0),IF(F36="","",MOD(F36-E36,1)*24-Tabelle5[[#This Row],[Pause/ Zeitausgleich]])),"")</f>
        <v/>
      </c>
      <c r="O36" s="45" t="str">
        <f>IF(ISNUMBER(N36),"",IF(WEEKDAY(Tabelle5[[#This Row],[Datum]],2)=6,"",IF(WEEKDAY(Tabelle5[[#This Row],[Datum]],2)=7,"",IF(H36&gt;=8,"",SUM(8-H36)))))</f>
        <v/>
      </c>
      <c r="P36" s="99"/>
      <c r="Q36" s="99"/>
      <c r="R36" s="46" t="str">
        <f t="shared" si="0"/>
        <v/>
      </c>
      <c r="S36" s="99"/>
      <c r="T36" s="47" t="str">
        <f t="shared" si="1"/>
        <v/>
      </c>
    </row>
    <row r="37" spans="1:20" x14ac:dyDescent="0.3">
      <c r="A37" s="117"/>
      <c r="B37" s="96">
        <f t="shared" si="3"/>
        <v>44956</v>
      </c>
      <c r="C37" s="43" t="str">
        <f>TEXT(Tabelle5[[#This Row],[Datum]],"tt")</f>
        <v>30</v>
      </c>
      <c r="D37" s="43" t="str">
        <f>TEXT(Tabelle5[[#This Row],[Datum]],"TTT")</f>
        <v>Mo</v>
      </c>
      <c r="E37" s="71"/>
      <c r="F37" s="71"/>
      <c r="G37" s="45"/>
      <c r="H37" s="70" t="str">
        <f>IF(F37="","",MOD(F37-E37,1)*24-Tabelle5[[#This Row],[Pause/ Zeitausgleich]])</f>
        <v/>
      </c>
      <c r="I37" s="44"/>
      <c r="J37" s="45" t="str">
        <f t="shared" si="2"/>
        <v/>
      </c>
      <c r="K37" s="45" t="str">
        <f>IF(ISNUMBER(N37),"",IF(WEEKDAY(Tabelle5[[#This Row],[Datum]],2)=6,IF(F37="","",MOD(F37-E37,1)*24-Tabelle5[[#This Row],[Pause/ Zeitausgleich]]),""))</f>
        <v/>
      </c>
      <c r="L37" s="45" t="str">
        <f>IF(ISNUMBER(N37),"",IF(WEEKDAY(Tabelle5[[#This Row],[Datum]],2)=7,IF(F37="","",MOD(F37-E37,1)*24-Tabelle5[[#This Row],[Pause/ Zeitausgleich]]),""))</f>
        <v/>
      </c>
      <c r="M37" s="45"/>
      <c r="N37" s="45" t="str">
        <f>IFERROR(IF(VLOOKUP(B37,'Feiertage-Stunden'!$B$2:$B$50,1,0),IF(F37="","",MOD(F37-E37,1)*24-Tabelle5[[#This Row],[Pause/ Zeitausgleich]])),"")</f>
        <v/>
      </c>
      <c r="O37" s="45" t="str">
        <f>IF(ISNUMBER(N37),"",IF(WEEKDAY(Tabelle5[[#This Row],[Datum]],2)=6,"",IF(WEEKDAY(Tabelle5[[#This Row],[Datum]],2)=7,"",IF(H37&gt;=8,"",SUM(8-H37)))))</f>
        <v/>
      </c>
      <c r="P37" s="99"/>
      <c r="Q37" s="99"/>
      <c r="R37" s="46" t="str">
        <f t="shared" si="0"/>
        <v/>
      </c>
      <c r="S37" s="99"/>
      <c r="T37" s="47" t="str">
        <f t="shared" si="1"/>
        <v/>
      </c>
    </row>
    <row r="38" spans="1:20" x14ac:dyDescent="0.3">
      <c r="A38" s="117"/>
      <c r="B38" s="96">
        <f t="shared" si="3"/>
        <v>44957</v>
      </c>
      <c r="C38" s="43" t="str">
        <f>TEXT(Tabelle5[[#This Row],[Datum]],"tt")</f>
        <v>31</v>
      </c>
      <c r="D38" s="43" t="str">
        <f>TEXT(Tabelle5[[#This Row],[Datum]],"TTT")</f>
        <v>Di</v>
      </c>
      <c r="E38" s="71"/>
      <c r="F38" s="71"/>
      <c r="G38" s="45"/>
      <c r="H38" s="70" t="str">
        <f>IF(F38="","",MOD(F38-E38,1)*24-Tabelle5[[#This Row],[Pause/ Zeitausgleich]])</f>
        <v/>
      </c>
      <c r="I38" s="44"/>
      <c r="J38" s="45" t="str">
        <f t="shared" si="2"/>
        <v/>
      </c>
      <c r="K38" s="45" t="str">
        <f>IF(ISNUMBER(N38),"",IF(WEEKDAY(Tabelle5[[#This Row],[Datum]],2)=6,IF(F38="","",MOD(F38-E38,1)*24-Tabelle5[[#This Row],[Pause/ Zeitausgleich]]),""))</f>
        <v/>
      </c>
      <c r="L38" s="45" t="str">
        <f>IF(ISNUMBER(N38),"",IF(WEEKDAY(Tabelle5[[#This Row],[Datum]],2)=7,IF(F38="","",MOD(F38-E38,1)*24-Tabelle5[[#This Row],[Pause/ Zeitausgleich]]),""))</f>
        <v/>
      </c>
      <c r="M38" s="45"/>
      <c r="N38" s="45" t="str">
        <f>IFERROR(IF(VLOOKUP(B38,'Feiertage-Stunden'!$B$2:$B$50,1,0),IF(F38="","",MOD(F38-E38,1)*24-Tabelle5[[#This Row],[Pause/ Zeitausgleich]])),"")</f>
        <v/>
      </c>
      <c r="O38" s="45" t="str">
        <f>IF(ISNUMBER(N38),"",IF(WEEKDAY(Tabelle5[[#This Row],[Datum]],2)=6,"",IF(WEEKDAY(Tabelle5[[#This Row],[Datum]],2)=7,"",IF(H38&gt;=8,"",SUM(8-H38)))))</f>
        <v/>
      </c>
      <c r="P38" s="99"/>
      <c r="Q38" s="99"/>
      <c r="R38" s="46" t="str">
        <f t="shared" si="0"/>
        <v/>
      </c>
      <c r="S38" s="99"/>
      <c r="T38" s="47" t="str">
        <f t="shared" si="1"/>
        <v/>
      </c>
    </row>
    <row r="39" spans="1:20" x14ac:dyDescent="0.3">
      <c r="A39" s="118" t="str">
        <f>TEXT(B39,"MMMM")</f>
        <v>Februar</v>
      </c>
      <c r="B39" s="96">
        <f t="shared" si="3"/>
        <v>44958</v>
      </c>
      <c r="C39" s="43" t="str">
        <f>TEXT(Tabelle5[[#This Row],[Datum]],"tt")</f>
        <v>01</v>
      </c>
      <c r="D39" s="43" t="str">
        <f>TEXT(Tabelle5[[#This Row],[Datum]],"TTT")</f>
        <v>Mi</v>
      </c>
      <c r="E39" s="71"/>
      <c r="F39" s="71"/>
      <c r="G39" s="45"/>
      <c r="H39" s="70" t="str">
        <f>IF(F39="","",MOD(F39-E39,1)*24-Tabelle5[[#This Row],[Pause/ Zeitausgleich]])</f>
        <v/>
      </c>
      <c r="I39" s="44"/>
      <c r="J39" s="45" t="str">
        <f t="shared" si="2"/>
        <v/>
      </c>
      <c r="K39" s="45" t="str">
        <f>IF(ISNUMBER(N39),"",IF(WEEKDAY(Tabelle5[[#This Row],[Datum]],2)=6,IF(F39="","",MOD(F39-E39,1)*24-Tabelle5[[#This Row],[Pause/ Zeitausgleich]]),""))</f>
        <v/>
      </c>
      <c r="L39" s="45" t="str">
        <f>IF(ISNUMBER(N39),"",IF(WEEKDAY(Tabelle5[[#This Row],[Datum]],2)=7,IF(F39="","",MOD(F39-E39,1)*24-Tabelle5[[#This Row],[Pause/ Zeitausgleich]]),""))</f>
        <v/>
      </c>
      <c r="M39" s="45"/>
      <c r="N39" s="45" t="str">
        <f>IFERROR(IF(VLOOKUP(B39,'Feiertage-Stunden'!$B$2:$B$50,1,0),IF(F39="","",MOD(F39-E39,1)*24-Tabelle5[[#This Row],[Pause/ Zeitausgleich]])),"")</f>
        <v/>
      </c>
      <c r="O39" s="45" t="str">
        <f>IF(ISNUMBER(N39),"",IF(WEEKDAY(Tabelle5[[#This Row],[Datum]],2)=6,"",IF(WEEKDAY(Tabelle5[[#This Row],[Datum]],2)=7,"",IF(H39&gt;=8,"",SUM(8-H39)))))</f>
        <v/>
      </c>
      <c r="P39" s="99"/>
      <c r="Q39" s="99"/>
      <c r="R39" s="46" t="str">
        <f t="shared" si="0"/>
        <v/>
      </c>
      <c r="S39" s="99"/>
      <c r="T39" s="47" t="str">
        <f t="shared" si="1"/>
        <v/>
      </c>
    </row>
    <row r="40" spans="1:20" x14ac:dyDescent="0.3">
      <c r="A40" s="118"/>
      <c r="B40" s="96">
        <f t="shared" si="3"/>
        <v>44959</v>
      </c>
      <c r="C40" s="43" t="str">
        <f>TEXT(Tabelle5[[#This Row],[Datum]],"tt")</f>
        <v>02</v>
      </c>
      <c r="D40" s="43" t="str">
        <f>TEXT(Tabelle5[[#This Row],[Datum]],"TTT")</f>
        <v>Do</v>
      </c>
      <c r="E40" s="71"/>
      <c r="F40" s="71"/>
      <c r="G40" s="45"/>
      <c r="H40" s="70" t="str">
        <f>IF(F40="","",MOD(F40-E40,1)*24-Tabelle5[[#This Row],[Pause/ Zeitausgleich]])</f>
        <v/>
      </c>
      <c r="I40" s="44"/>
      <c r="J40" s="45" t="str">
        <f t="shared" si="2"/>
        <v/>
      </c>
      <c r="K40" s="45" t="str">
        <f>IF(ISNUMBER(N40),"",IF(WEEKDAY(Tabelle5[[#This Row],[Datum]],2)=6,IF(F40="","",MOD(F40-E40,1)*24-Tabelle5[[#This Row],[Pause/ Zeitausgleich]]),""))</f>
        <v/>
      </c>
      <c r="L40" s="45" t="str">
        <f>IF(ISNUMBER(N40),"",IF(WEEKDAY(Tabelle5[[#This Row],[Datum]],2)=7,IF(F40="","",MOD(F40-E40,1)*24-Tabelle5[[#This Row],[Pause/ Zeitausgleich]]),""))</f>
        <v/>
      </c>
      <c r="M40" s="45"/>
      <c r="N40" s="45" t="str">
        <f>IFERROR(IF(VLOOKUP(B40,'Feiertage-Stunden'!$B$2:$B$50,1,0),IF(F40="","",MOD(F40-E40,1)*24-Tabelle5[[#This Row],[Pause/ Zeitausgleich]])),"")</f>
        <v/>
      </c>
      <c r="O40" s="45" t="str">
        <f>IF(ISNUMBER(N40),"",IF(WEEKDAY(Tabelle5[[#This Row],[Datum]],2)=6,"",IF(WEEKDAY(Tabelle5[[#This Row],[Datum]],2)=7,"",IF(H40&gt;=8,"",SUM(8-H40)))))</f>
        <v/>
      </c>
      <c r="P40" s="99"/>
      <c r="Q40" s="99"/>
      <c r="R40" s="46" t="str">
        <f t="shared" si="0"/>
        <v/>
      </c>
      <c r="S40" s="99"/>
      <c r="T40" s="47" t="str">
        <f t="shared" si="1"/>
        <v/>
      </c>
    </row>
    <row r="41" spans="1:20" x14ac:dyDescent="0.3">
      <c r="A41" s="118"/>
      <c r="B41" s="96">
        <f t="shared" si="3"/>
        <v>44960</v>
      </c>
      <c r="C41" s="43" t="str">
        <f>TEXT(Tabelle5[[#This Row],[Datum]],"tt")</f>
        <v>03</v>
      </c>
      <c r="D41" s="43" t="str">
        <f>TEXT(Tabelle5[[#This Row],[Datum]],"TTT")</f>
        <v>Fr</v>
      </c>
      <c r="E41" s="71"/>
      <c r="F41" s="71"/>
      <c r="G41" s="45"/>
      <c r="H41" s="70" t="str">
        <f>IF(F41="","",MOD(F41-E41,1)*24-Tabelle5[[#This Row],[Pause/ Zeitausgleich]])</f>
        <v/>
      </c>
      <c r="I41" s="44"/>
      <c r="J41" s="45" t="str">
        <f t="shared" si="2"/>
        <v/>
      </c>
      <c r="K41" s="45" t="str">
        <f>IF(ISNUMBER(N41),"",IF(WEEKDAY(Tabelle5[[#This Row],[Datum]],2)=6,IF(F41="","",MOD(F41-E41,1)*24-Tabelle5[[#This Row],[Pause/ Zeitausgleich]]),""))</f>
        <v/>
      </c>
      <c r="L41" s="45" t="str">
        <f>IF(ISNUMBER(N41),"",IF(WEEKDAY(Tabelle5[[#This Row],[Datum]],2)=7,IF(F41="","",MOD(F41-E41,1)*24-Tabelle5[[#This Row],[Pause/ Zeitausgleich]]),""))</f>
        <v/>
      </c>
      <c r="M41" s="45"/>
      <c r="N41" s="45" t="str">
        <f>IFERROR(IF(VLOOKUP(B41,'Feiertage-Stunden'!$B$2:$B$50,1,0),IF(F41="","",MOD(F41-E41,1)*24-Tabelle5[[#This Row],[Pause/ Zeitausgleich]])),"")</f>
        <v/>
      </c>
      <c r="O41" s="45" t="str">
        <f>IF(ISNUMBER(N41),"",IF(WEEKDAY(Tabelle5[[#This Row],[Datum]],2)=6,"",IF(WEEKDAY(Tabelle5[[#This Row],[Datum]],2)=7,"",IF(H41&gt;=8,"",SUM(8-H41)))))</f>
        <v/>
      </c>
      <c r="P41" s="99"/>
      <c r="Q41" s="99"/>
      <c r="R41" s="46" t="str">
        <f t="shared" si="0"/>
        <v/>
      </c>
      <c r="S41" s="99"/>
      <c r="T41" s="47" t="str">
        <f t="shared" si="1"/>
        <v/>
      </c>
    </row>
    <row r="42" spans="1:20" x14ac:dyDescent="0.3">
      <c r="A42" s="118"/>
      <c r="B42" s="96">
        <f t="shared" si="3"/>
        <v>44961</v>
      </c>
      <c r="C42" s="43" t="str">
        <f>TEXT(Tabelle5[[#This Row],[Datum]],"tt")</f>
        <v>04</v>
      </c>
      <c r="D42" s="43" t="str">
        <f>TEXT(Tabelle5[[#This Row],[Datum]],"TTT")</f>
        <v>Sa</v>
      </c>
      <c r="E42" s="71">
        <v>0.33333333333333331</v>
      </c>
      <c r="F42" s="71">
        <v>0.625</v>
      </c>
      <c r="G42" s="45"/>
      <c r="H42" s="70">
        <f>IF(F42="","",MOD(F42-E42,1)*24-Tabelle5[[#This Row],[Pause/ Zeitausgleich]])</f>
        <v>7</v>
      </c>
      <c r="I42" s="44"/>
      <c r="J42" s="45">
        <f t="shared" si="2"/>
        <v>0</v>
      </c>
      <c r="K42" s="45">
        <f>IF(ISNUMBER(N42),"",IF(WEEKDAY(Tabelle5[[#This Row],[Datum]],2)=6,IF(F42="","",MOD(F42-E42,1)*24-Tabelle5[[#This Row],[Pause/ Zeitausgleich]]),""))</f>
        <v>7</v>
      </c>
      <c r="L42" s="45" t="str">
        <f>IF(ISNUMBER(N42),"",IF(WEEKDAY(Tabelle5[[#This Row],[Datum]],2)=7,IF(F42="","",MOD(F42-E42,1)*24-Tabelle5[[#This Row],[Pause/ Zeitausgleich]]),""))</f>
        <v/>
      </c>
      <c r="M42" s="45"/>
      <c r="N42" s="45" t="str">
        <f>IFERROR(IF(VLOOKUP(B42,'Feiertage-Stunden'!$B$2:$B$50,1,0),IF(F42="","",MOD(F42-E42,1)*24-Tabelle5[[#This Row],[Pause/ Zeitausgleich]])),"")</f>
        <v/>
      </c>
      <c r="O42" s="45" t="str">
        <f>IF(ISNUMBER(N42),"",IF(WEEKDAY(Tabelle5[[#This Row],[Datum]],2)=6,"",IF(WEEKDAY(Tabelle5[[#This Row],[Datum]],2)=7,"",IF(H42&gt;=8,"",SUM(8-H42)))))</f>
        <v/>
      </c>
      <c r="P42" s="99"/>
      <c r="Q42" s="99"/>
      <c r="R42" s="46" t="str">
        <f t="shared" si="0"/>
        <v/>
      </c>
      <c r="S42" s="99"/>
      <c r="T42" s="47" t="str">
        <f t="shared" si="1"/>
        <v/>
      </c>
    </row>
    <row r="43" spans="1:20" x14ac:dyDescent="0.3">
      <c r="A43" s="118"/>
      <c r="B43" s="96">
        <f t="shared" si="3"/>
        <v>44962</v>
      </c>
      <c r="C43" s="43" t="str">
        <f>TEXT(Tabelle5[[#This Row],[Datum]],"tt")</f>
        <v>05</v>
      </c>
      <c r="D43" s="43" t="str">
        <f>TEXT(Tabelle5[[#This Row],[Datum]],"TTT")</f>
        <v>So</v>
      </c>
      <c r="E43" s="71"/>
      <c r="F43" s="71"/>
      <c r="G43" s="45"/>
      <c r="H43" s="70" t="str">
        <f>IF(F43="","",MOD(F43-E43,1)*24-Tabelle5[[#This Row],[Pause/ Zeitausgleich]])</f>
        <v/>
      </c>
      <c r="I43" s="44"/>
      <c r="J43" s="45" t="str">
        <f t="shared" si="2"/>
        <v/>
      </c>
      <c r="K43" s="45" t="str">
        <f>IF(ISNUMBER(N43),"",IF(WEEKDAY(Tabelle5[[#This Row],[Datum]],2)=6,IF(F43="","",MOD(F43-E43,1)*24-Tabelle5[[#This Row],[Pause/ Zeitausgleich]]),""))</f>
        <v/>
      </c>
      <c r="L43" s="45" t="str">
        <f>IF(ISNUMBER(N43),"",IF(WEEKDAY(Tabelle5[[#This Row],[Datum]],2)=7,IF(F43="","",MOD(F43-E43,1)*24-Tabelle5[[#This Row],[Pause/ Zeitausgleich]]),""))</f>
        <v/>
      </c>
      <c r="M43" s="45"/>
      <c r="N43" s="45" t="str">
        <f>IFERROR(IF(VLOOKUP(B43,'Feiertage-Stunden'!$B$2:$B$50,1,0),IF(F43="","",MOD(F43-E43,1)*24-Tabelle5[[#This Row],[Pause/ Zeitausgleich]])),"")</f>
        <v/>
      </c>
      <c r="O43" s="45" t="str">
        <f>IF(ISNUMBER(N43),"",IF(WEEKDAY(Tabelle5[[#This Row],[Datum]],2)=6,"",IF(WEEKDAY(Tabelle5[[#This Row],[Datum]],2)=7,"",IF(H43&gt;=8,"",SUM(8-H43)))))</f>
        <v/>
      </c>
      <c r="P43" s="99"/>
      <c r="Q43" s="99"/>
      <c r="R43" s="46" t="str">
        <f t="shared" si="0"/>
        <v/>
      </c>
      <c r="S43" s="99"/>
      <c r="T43" s="47" t="str">
        <f t="shared" si="1"/>
        <v/>
      </c>
    </row>
    <row r="44" spans="1:20" x14ac:dyDescent="0.3">
      <c r="A44" s="118"/>
      <c r="B44" s="96">
        <f t="shared" si="3"/>
        <v>44963</v>
      </c>
      <c r="C44" s="43" t="str">
        <f>TEXT(Tabelle5[[#This Row],[Datum]],"tt")</f>
        <v>06</v>
      </c>
      <c r="D44" s="43" t="str">
        <f>TEXT(Tabelle5[[#This Row],[Datum]],"TTT")</f>
        <v>Mo</v>
      </c>
      <c r="E44" s="71"/>
      <c r="F44" s="71"/>
      <c r="G44" s="45"/>
      <c r="H44" s="70" t="str">
        <f>IF(F44="","",MOD(F44-E44,1)*24-Tabelle5[[#This Row],[Pause/ Zeitausgleich]])</f>
        <v/>
      </c>
      <c r="I44" s="44"/>
      <c r="J44" s="45" t="str">
        <f t="shared" si="2"/>
        <v/>
      </c>
      <c r="K44" s="45" t="str">
        <f>IF(ISNUMBER(N44),"",IF(WEEKDAY(Tabelle5[[#This Row],[Datum]],2)=6,IF(F44="","",MOD(F44-E44,1)*24-Tabelle5[[#This Row],[Pause/ Zeitausgleich]]),""))</f>
        <v/>
      </c>
      <c r="L44" s="45" t="str">
        <f>IF(ISNUMBER(N44),"",IF(WEEKDAY(Tabelle5[[#This Row],[Datum]],2)=7,IF(F44="","",MOD(F44-E44,1)*24-Tabelle5[[#This Row],[Pause/ Zeitausgleich]]),""))</f>
        <v/>
      </c>
      <c r="M44" s="45"/>
      <c r="N44" s="45" t="str">
        <f>IFERROR(IF(VLOOKUP(B44,'Feiertage-Stunden'!$B$2:$B$50,1,0),IF(F44="","",MOD(F44-E44,1)*24-Tabelle5[[#This Row],[Pause/ Zeitausgleich]])),"")</f>
        <v/>
      </c>
      <c r="O44" s="45" t="str">
        <f>IF(ISNUMBER(N44),"",IF(WEEKDAY(Tabelle5[[#This Row],[Datum]],2)=6,"",IF(WEEKDAY(Tabelle5[[#This Row],[Datum]],2)=7,"",IF(H44&gt;=8,"",SUM(8-H44)))))</f>
        <v/>
      </c>
      <c r="P44" s="99"/>
      <c r="Q44" s="99"/>
      <c r="R44" s="46" t="str">
        <f t="shared" si="0"/>
        <v/>
      </c>
      <c r="S44" s="99"/>
      <c r="T44" s="47" t="str">
        <f t="shared" si="1"/>
        <v/>
      </c>
    </row>
    <row r="45" spans="1:20" x14ac:dyDescent="0.3">
      <c r="A45" s="118"/>
      <c r="B45" s="96">
        <f t="shared" si="3"/>
        <v>44964</v>
      </c>
      <c r="C45" s="43" t="str">
        <f>TEXT(Tabelle5[[#This Row],[Datum]],"tt")</f>
        <v>07</v>
      </c>
      <c r="D45" s="43" t="str">
        <f>TEXT(Tabelle5[[#This Row],[Datum]],"TTT")</f>
        <v>Di</v>
      </c>
      <c r="E45" s="71"/>
      <c r="F45" s="71"/>
      <c r="G45" s="45"/>
      <c r="H45" s="70" t="str">
        <f>IF(F45="","",MOD(F45-E45,1)*24-Tabelle5[[#This Row],[Pause/ Zeitausgleich]])</f>
        <v/>
      </c>
      <c r="I45" s="44"/>
      <c r="J45" s="45" t="str">
        <f t="shared" si="2"/>
        <v/>
      </c>
      <c r="K45" s="45" t="str">
        <f>IF(ISNUMBER(N45),"",IF(WEEKDAY(Tabelle5[[#This Row],[Datum]],2)=6,IF(F45="","",MOD(F45-E45,1)*24-Tabelle5[[#This Row],[Pause/ Zeitausgleich]]),""))</f>
        <v/>
      </c>
      <c r="L45" s="45" t="str">
        <f>IF(ISNUMBER(N45),"",IF(WEEKDAY(Tabelle5[[#This Row],[Datum]],2)=7,IF(F45="","",MOD(F45-E45,1)*24-Tabelle5[[#This Row],[Pause/ Zeitausgleich]]),""))</f>
        <v/>
      </c>
      <c r="M45" s="45"/>
      <c r="N45" s="45" t="str">
        <f>IFERROR(IF(VLOOKUP(B45,'Feiertage-Stunden'!$B$2:$B$50,1,0),IF(F45="","",MOD(F45-E45,1)*24-Tabelle5[[#This Row],[Pause/ Zeitausgleich]])),"")</f>
        <v/>
      </c>
      <c r="O45" s="45" t="str">
        <f>IF(ISNUMBER(N45),"",IF(WEEKDAY(Tabelle5[[#This Row],[Datum]],2)=6,"",IF(WEEKDAY(Tabelle5[[#This Row],[Datum]],2)=7,"",IF(H45&gt;=8,"",SUM(8-H45)))))</f>
        <v/>
      </c>
      <c r="P45" s="99"/>
      <c r="Q45" s="99"/>
      <c r="R45" s="46" t="str">
        <f t="shared" si="0"/>
        <v/>
      </c>
      <c r="S45" s="99"/>
      <c r="T45" s="47" t="str">
        <f t="shared" si="1"/>
        <v/>
      </c>
    </row>
    <row r="46" spans="1:20" x14ac:dyDescent="0.3">
      <c r="A46" s="118"/>
      <c r="B46" s="96">
        <f t="shared" si="3"/>
        <v>44965</v>
      </c>
      <c r="C46" s="43" t="str">
        <f>TEXT(Tabelle5[[#This Row],[Datum]],"tt")</f>
        <v>08</v>
      </c>
      <c r="D46" s="43" t="str">
        <f>TEXT(Tabelle5[[#This Row],[Datum]],"TTT")</f>
        <v>Mi</v>
      </c>
      <c r="E46" s="71"/>
      <c r="F46" s="71"/>
      <c r="G46" s="45"/>
      <c r="H46" s="70" t="str">
        <f>IF(F46="","",MOD(F46-E46,1)*24-Tabelle5[[#This Row],[Pause/ Zeitausgleich]])</f>
        <v/>
      </c>
      <c r="I46" s="44"/>
      <c r="J46" s="45" t="str">
        <f t="shared" si="2"/>
        <v/>
      </c>
      <c r="K46" s="45" t="str">
        <f>IF(ISNUMBER(N46),"",IF(WEEKDAY(Tabelle5[[#This Row],[Datum]],2)=6,IF(F46="","",MOD(F46-E46,1)*24-Tabelle5[[#This Row],[Pause/ Zeitausgleich]]),""))</f>
        <v/>
      </c>
      <c r="L46" s="45" t="str">
        <f>IF(ISNUMBER(N46),"",IF(WEEKDAY(Tabelle5[[#This Row],[Datum]],2)=7,IF(F46="","",MOD(F46-E46,1)*24-Tabelle5[[#This Row],[Pause/ Zeitausgleich]]),""))</f>
        <v/>
      </c>
      <c r="M46" s="45"/>
      <c r="N46" s="45" t="str">
        <f>IFERROR(IF(VLOOKUP(B46,'Feiertage-Stunden'!$B$2:$B$50,1,0),IF(F46="","",MOD(F46-E46,1)*24-Tabelle5[[#This Row],[Pause/ Zeitausgleich]])),"")</f>
        <v/>
      </c>
      <c r="O46" s="45" t="str">
        <f>IF(ISNUMBER(N46),"",IF(WEEKDAY(Tabelle5[[#This Row],[Datum]],2)=6,"",IF(WEEKDAY(Tabelle5[[#This Row],[Datum]],2)=7,"",IF(H46&gt;=8,"",SUM(8-H46)))))</f>
        <v/>
      </c>
      <c r="P46" s="99"/>
      <c r="Q46" s="99"/>
      <c r="R46" s="46" t="str">
        <f t="shared" si="0"/>
        <v/>
      </c>
      <c r="S46" s="99"/>
      <c r="T46" s="47" t="str">
        <f t="shared" si="1"/>
        <v/>
      </c>
    </row>
    <row r="47" spans="1:20" x14ac:dyDescent="0.3">
      <c r="A47" s="118"/>
      <c r="B47" s="96">
        <f t="shared" si="3"/>
        <v>44966</v>
      </c>
      <c r="C47" s="43" t="str">
        <f>TEXT(Tabelle5[[#This Row],[Datum]],"tt")</f>
        <v>09</v>
      </c>
      <c r="D47" s="43" t="str">
        <f>TEXT(Tabelle5[[#This Row],[Datum]],"TTT")</f>
        <v>Do</v>
      </c>
      <c r="E47" s="71"/>
      <c r="F47" s="71"/>
      <c r="G47" s="45"/>
      <c r="H47" s="70" t="str">
        <f>IF(F47="","",MOD(F47-E47,1)*24-Tabelle5[[#This Row],[Pause/ Zeitausgleich]])</f>
        <v/>
      </c>
      <c r="I47" s="44"/>
      <c r="J47" s="45" t="str">
        <f t="shared" si="2"/>
        <v/>
      </c>
      <c r="K47" s="45" t="str">
        <f>IF(ISNUMBER(N47),"",IF(WEEKDAY(Tabelle5[[#This Row],[Datum]],2)=6,IF(F47="","",MOD(F47-E47,1)*24-Tabelle5[[#This Row],[Pause/ Zeitausgleich]]),""))</f>
        <v/>
      </c>
      <c r="L47" s="45" t="str">
        <f>IF(ISNUMBER(N47),"",IF(WEEKDAY(Tabelle5[[#This Row],[Datum]],2)=7,IF(F47="","",MOD(F47-E47,1)*24-Tabelle5[[#This Row],[Pause/ Zeitausgleich]]),""))</f>
        <v/>
      </c>
      <c r="M47" s="45"/>
      <c r="N47" s="45" t="str">
        <f>IFERROR(IF(VLOOKUP(B47,'Feiertage-Stunden'!$B$2:$B$50,1,0),IF(F47="","",MOD(F47-E47,1)*24-Tabelle5[[#This Row],[Pause/ Zeitausgleich]])),"")</f>
        <v/>
      </c>
      <c r="O47" s="45" t="str">
        <f>IF(ISNUMBER(N47),"",IF(WEEKDAY(Tabelle5[[#This Row],[Datum]],2)=6,"",IF(WEEKDAY(Tabelle5[[#This Row],[Datum]],2)=7,"",IF(H47&gt;=8,"",SUM(8-H47)))))</f>
        <v/>
      </c>
      <c r="P47" s="99"/>
      <c r="Q47" s="99"/>
      <c r="R47" s="46" t="str">
        <f t="shared" si="0"/>
        <v/>
      </c>
      <c r="S47" s="99"/>
      <c r="T47" s="47" t="str">
        <f t="shared" si="1"/>
        <v/>
      </c>
    </row>
    <row r="48" spans="1:20" x14ac:dyDescent="0.3">
      <c r="A48" s="118"/>
      <c r="B48" s="96">
        <f t="shared" si="3"/>
        <v>44967</v>
      </c>
      <c r="C48" s="43" t="str">
        <f>TEXT(Tabelle5[[#This Row],[Datum]],"tt")</f>
        <v>10</v>
      </c>
      <c r="D48" s="43" t="str">
        <f>TEXT(Tabelle5[[#This Row],[Datum]],"TTT")</f>
        <v>Fr</v>
      </c>
      <c r="E48" s="71"/>
      <c r="F48" s="71"/>
      <c r="G48" s="45"/>
      <c r="H48" s="70" t="str">
        <f>IF(F48="","",MOD(F48-E48,1)*24-Tabelle5[[#This Row],[Pause/ Zeitausgleich]])</f>
        <v/>
      </c>
      <c r="I48" s="44"/>
      <c r="J48" s="45" t="str">
        <f t="shared" si="2"/>
        <v/>
      </c>
      <c r="K48" s="45" t="str">
        <f>IF(ISNUMBER(N48),"",IF(WEEKDAY(Tabelle5[[#This Row],[Datum]],2)=6,IF(F48="","",MOD(F48-E48,1)*24-Tabelle5[[#This Row],[Pause/ Zeitausgleich]]),""))</f>
        <v/>
      </c>
      <c r="L48" s="45" t="str">
        <f>IF(ISNUMBER(N48),"",IF(WEEKDAY(Tabelle5[[#This Row],[Datum]],2)=7,IF(F48="","",MOD(F48-E48,1)*24-Tabelle5[[#This Row],[Pause/ Zeitausgleich]]),""))</f>
        <v/>
      </c>
      <c r="M48" s="45"/>
      <c r="N48" s="45" t="str">
        <f>IFERROR(IF(VLOOKUP(B48,'Feiertage-Stunden'!$B$2:$B$50,1,0),IF(F48="","",MOD(F48-E48,1)*24-Tabelle5[[#This Row],[Pause/ Zeitausgleich]])),"")</f>
        <v/>
      </c>
      <c r="O48" s="45" t="str">
        <f>IF(ISNUMBER(N48),"",IF(WEEKDAY(Tabelle5[[#This Row],[Datum]],2)=6,"",IF(WEEKDAY(Tabelle5[[#This Row],[Datum]],2)=7,"",IF(H48&gt;=8,"",SUM(8-H48)))))</f>
        <v/>
      </c>
      <c r="P48" s="99"/>
      <c r="Q48" s="99"/>
      <c r="R48" s="46" t="str">
        <f t="shared" si="0"/>
        <v/>
      </c>
      <c r="S48" s="99"/>
      <c r="T48" s="47" t="str">
        <f t="shared" si="1"/>
        <v/>
      </c>
    </row>
    <row r="49" spans="1:20" x14ac:dyDescent="0.3">
      <c r="A49" s="118"/>
      <c r="B49" s="96">
        <f t="shared" si="3"/>
        <v>44968</v>
      </c>
      <c r="C49" s="43" t="str">
        <f>TEXT(Tabelle5[[#This Row],[Datum]],"tt")</f>
        <v>11</v>
      </c>
      <c r="D49" s="43" t="str">
        <f>TEXT(Tabelle5[[#This Row],[Datum]],"TTT")</f>
        <v>Sa</v>
      </c>
      <c r="E49" s="71"/>
      <c r="F49" s="71"/>
      <c r="G49" s="45"/>
      <c r="H49" s="70" t="str">
        <f>IF(F49="","",MOD(F49-E49,1)*24-Tabelle5[[#This Row],[Pause/ Zeitausgleich]])</f>
        <v/>
      </c>
      <c r="I49" s="44"/>
      <c r="J49" s="45" t="str">
        <f t="shared" si="2"/>
        <v/>
      </c>
      <c r="K49" s="45" t="str">
        <f>IF(ISNUMBER(N49),"",IF(WEEKDAY(Tabelle5[[#This Row],[Datum]],2)=6,IF(F49="","",MOD(F49-E49,1)*24-Tabelle5[[#This Row],[Pause/ Zeitausgleich]]),""))</f>
        <v/>
      </c>
      <c r="L49" s="45" t="str">
        <f>IF(ISNUMBER(N49),"",IF(WEEKDAY(Tabelle5[[#This Row],[Datum]],2)=7,IF(F49="","",MOD(F49-E49,1)*24-Tabelle5[[#This Row],[Pause/ Zeitausgleich]]),""))</f>
        <v/>
      </c>
      <c r="M49" s="45"/>
      <c r="N49" s="45" t="str">
        <f>IFERROR(IF(VLOOKUP(B49,'Feiertage-Stunden'!$B$2:$B$50,1,0),IF(F49="","",MOD(F49-E49,1)*24-Tabelle5[[#This Row],[Pause/ Zeitausgleich]])),"")</f>
        <v/>
      </c>
      <c r="O49" s="45" t="str">
        <f>IF(ISNUMBER(N49),"",IF(WEEKDAY(Tabelle5[[#This Row],[Datum]],2)=6,"",IF(WEEKDAY(Tabelle5[[#This Row],[Datum]],2)=7,"",IF(H49&gt;=8,"",SUM(8-H49)))))</f>
        <v/>
      </c>
      <c r="P49" s="99"/>
      <c r="Q49" s="99"/>
      <c r="R49" s="46" t="str">
        <f t="shared" si="0"/>
        <v/>
      </c>
      <c r="S49" s="99"/>
      <c r="T49" s="47" t="str">
        <f t="shared" si="1"/>
        <v/>
      </c>
    </row>
    <row r="50" spans="1:20" x14ac:dyDescent="0.3">
      <c r="A50" s="118"/>
      <c r="B50" s="96">
        <f t="shared" si="3"/>
        <v>44969</v>
      </c>
      <c r="C50" s="43" t="str">
        <f>TEXT(Tabelle5[[#This Row],[Datum]],"tt")</f>
        <v>12</v>
      </c>
      <c r="D50" s="43" t="str">
        <f>TEXT(Tabelle5[[#This Row],[Datum]],"TTT")</f>
        <v>So</v>
      </c>
      <c r="E50" s="71"/>
      <c r="F50" s="71"/>
      <c r="G50" s="45"/>
      <c r="H50" s="70" t="str">
        <f>IF(F50="","",MOD(F50-E50,1)*24-Tabelle5[[#This Row],[Pause/ Zeitausgleich]])</f>
        <v/>
      </c>
      <c r="I50" s="44"/>
      <c r="J50" s="45" t="str">
        <f t="shared" si="2"/>
        <v/>
      </c>
      <c r="K50" s="45" t="str">
        <f>IF(ISNUMBER(N50),"",IF(WEEKDAY(Tabelle5[[#This Row],[Datum]],2)=6,IF(F50="","",MOD(F50-E50,1)*24-Tabelle5[[#This Row],[Pause/ Zeitausgleich]]),""))</f>
        <v/>
      </c>
      <c r="L50" s="45" t="str">
        <f>IF(ISNUMBER(N50),"",IF(WEEKDAY(Tabelle5[[#This Row],[Datum]],2)=7,IF(F50="","",MOD(F50-E50,1)*24-Tabelle5[[#This Row],[Pause/ Zeitausgleich]]),""))</f>
        <v/>
      </c>
      <c r="M50" s="45"/>
      <c r="N50" s="45" t="str">
        <f>IFERROR(IF(VLOOKUP(B50,'Feiertage-Stunden'!$B$2:$B$50,1,0),IF(F50="","",MOD(F50-E50,1)*24-Tabelle5[[#This Row],[Pause/ Zeitausgleich]])),"")</f>
        <v/>
      </c>
      <c r="O50" s="45" t="str">
        <f>IF(ISNUMBER(N50),"",IF(WEEKDAY(Tabelle5[[#This Row],[Datum]],2)=6,"",IF(WEEKDAY(Tabelle5[[#This Row],[Datum]],2)=7,"",IF(H50&gt;=8,"",SUM(8-H50)))))</f>
        <v/>
      </c>
      <c r="P50" s="99"/>
      <c r="Q50" s="99"/>
      <c r="R50" s="46" t="str">
        <f t="shared" si="0"/>
        <v/>
      </c>
      <c r="S50" s="99"/>
      <c r="T50" s="47" t="str">
        <f t="shared" si="1"/>
        <v/>
      </c>
    </row>
    <row r="51" spans="1:20" x14ac:dyDescent="0.3">
      <c r="A51" s="118"/>
      <c r="B51" s="96">
        <f t="shared" si="3"/>
        <v>44970</v>
      </c>
      <c r="C51" s="43" t="str">
        <f>TEXT(Tabelle5[[#This Row],[Datum]],"tt")</f>
        <v>13</v>
      </c>
      <c r="D51" s="43" t="str">
        <f>TEXT(Tabelle5[[#This Row],[Datum]],"TTT")</f>
        <v>Mo</v>
      </c>
      <c r="E51" s="71"/>
      <c r="F51" s="71"/>
      <c r="G51" s="45"/>
      <c r="H51" s="70" t="str">
        <f>IF(F51="","",MOD(F51-E51,1)*24-Tabelle5[[#This Row],[Pause/ Zeitausgleich]])</f>
        <v/>
      </c>
      <c r="I51" s="44"/>
      <c r="J51" s="45" t="str">
        <f t="shared" si="2"/>
        <v/>
      </c>
      <c r="K51" s="45" t="str">
        <f>IF(ISNUMBER(N51),"",IF(WEEKDAY(Tabelle5[[#This Row],[Datum]],2)=6,IF(F51="","",MOD(F51-E51,1)*24-Tabelle5[[#This Row],[Pause/ Zeitausgleich]]),""))</f>
        <v/>
      </c>
      <c r="L51" s="45" t="str">
        <f>IF(ISNUMBER(N51),"",IF(WEEKDAY(Tabelle5[[#This Row],[Datum]],2)=7,IF(F51="","",MOD(F51-E51,1)*24-Tabelle5[[#This Row],[Pause/ Zeitausgleich]]),""))</f>
        <v/>
      </c>
      <c r="M51" s="45"/>
      <c r="N51" s="45" t="str">
        <f>IFERROR(IF(VLOOKUP(B51,'Feiertage-Stunden'!$B$2:$B$50,1,0),IF(F51="","",MOD(F51-E51,1)*24-Tabelle5[[#This Row],[Pause/ Zeitausgleich]])),"")</f>
        <v/>
      </c>
      <c r="O51" s="45" t="str">
        <f>IF(ISNUMBER(N51),"",IF(WEEKDAY(Tabelle5[[#This Row],[Datum]],2)=6,"",IF(WEEKDAY(Tabelle5[[#This Row],[Datum]],2)=7,"",IF(H51&gt;=8,"",SUM(8-H51)))))</f>
        <v/>
      </c>
      <c r="P51" s="99"/>
      <c r="Q51" s="99"/>
      <c r="R51" s="46" t="str">
        <f t="shared" si="0"/>
        <v/>
      </c>
      <c r="S51" s="99"/>
      <c r="T51" s="47" t="str">
        <f t="shared" si="1"/>
        <v/>
      </c>
    </row>
    <row r="52" spans="1:20" x14ac:dyDescent="0.3">
      <c r="A52" s="118"/>
      <c r="B52" s="96">
        <f t="shared" si="3"/>
        <v>44971</v>
      </c>
      <c r="C52" s="43" t="str">
        <f>TEXT(Tabelle5[[#This Row],[Datum]],"tt")</f>
        <v>14</v>
      </c>
      <c r="D52" s="43" t="str">
        <f>TEXT(Tabelle5[[#This Row],[Datum]],"TTT")</f>
        <v>Di</v>
      </c>
      <c r="E52" s="71"/>
      <c r="F52" s="71"/>
      <c r="G52" s="45"/>
      <c r="H52" s="70" t="str">
        <f>IF(F52="","",MOD(F52-E52,1)*24-Tabelle5[[#This Row],[Pause/ Zeitausgleich]])</f>
        <v/>
      </c>
      <c r="I52" s="44"/>
      <c r="J52" s="45" t="str">
        <f t="shared" si="2"/>
        <v/>
      </c>
      <c r="K52" s="45" t="str">
        <f>IF(ISNUMBER(N52),"",IF(WEEKDAY(Tabelle5[[#This Row],[Datum]],2)=6,IF(F52="","",MOD(F52-E52,1)*24-Tabelle5[[#This Row],[Pause/ Zeitausgleich]]),""))</f>
        <v/>
      </c>
      <c r="L52" s="45" t="str">
        <f>IF(ISNUMBER(N52),"",IF(WEEKDAY(Tabelle5[[#This Row],[Datum]],2)=7,IF(F52="","",MOD(F52-E52,1)*24-Tabelle5[[#This Row],[Pause/ Zeitausgleich]]),""))</f>
        <v/>
      </c>
      <c r="M52" s="45"/>
      <c r="N52" s="45" t="str">
        <f>IFERROR(IF(VLOOKUP(B52,'Feiertage-Stunden'!$B$2:$B$50,1,0),IF(F52="","",MOD(F52-E52,1)*24-Tabelle5[[#This Row],[Pause/ Zeitausgleich]])),"")</f>
        <v/>
      </c>
      <c r="O52" s="45" t="str">
        <f>IF(ISNUMBER(N52),"",IF(WEEKDAY(Tabelle5[[#This Row],[Datum]],2)=6,"",IF(WEEKDAY(Tabelle5[[#This Row],[Datum]],2)=7,"",IF(H52&gt;=8,"",SUM(8-H52)))))</f>
        <v/>
      </c>
      <c r="P52" s="99"/>
      <c r="Q52" s="99"/>
      <c r="R52" s="46" t="str">
        <f t="shared" si="0"/>
        <v/>
      </c>
      <c r="S52" s="99"/>
      <c r="T52" s="47" t="str">
        <f t="shared" si="1"/>
        <v/>
      </c>
    </row>
    <row r="53" spans="1:20" x14ac:dyDescent="0.3">
      <c r="A53" s="118"/>
      <c r="B53" s="96">
        <f t="shared" si="3"/>
        <v>44972</v>
      </c>
      <c r="C53" s="43" t="str">
        <f>TEXT(Tabelle5[[#This Row],[Datum]],"tt")</f>
        <v>15</v>
      </c>
      <c r="D53" s="43" t="str">
        <f>TEXT(Tabelle5[[#This Row],[Datum]],"TTT")</f>
        <v>Mi</v>
      </c>
      <c r="E53" s="71"/>
      <c r="F53" s="71"/>
      <c r="G53" s="45"/>
      <c r="H53" s="70" t="str">
        <f>IF(F53="","",MOD(F53-E53,1)*24-Tabelle5[[#This Row],[Pause/ Zeitausgleich]])</f>
        <v/>
      </c>
      <c r="I53" s="44"/>
      <c r="J53" s="45" t="str">
        <f t="shared" si="2"/>
        <v/>
      </c>
      <c r="K53" s="45" t="str">
        <f>IF(ISNUMBER(N53),"",IF(WEEKDAY(Tabelle5[[#This Row],[Datum]],2)=6,IF(F53="","",MOD(F53-E53,1)*24-Tabelle5[[#This Row],[Pause/ Zeitausgleich]]),""))</f>
        <v/>
      </c>
      <c r="L53" s="45" t="str">
        <f>IF(ISNUMBER(N53),"",IF(WEEKDAY(Tabelle5[[#This Row],[Datum]],2)=7,IF(F53="","",MOD(F53-E53,1)*24-Tabelle5[[#This Row],[Pause/ Zeitausgleich]]),""))</f>
        <v/>
      </c>
      <c r="M53" s="45"/>
      <c r="N53" s="45" t="str">
        <f>IFERROR(IF(VLOOKUP(B53,'Feiertage-Stunden'!$B$2:$B$50,1,0),IF(F53="","",MOD(F53-E53,1)*24-Tabelle5[[#This Row],[Pause/ Zeitausgleich]])),"")</f>
        <v/>
      </c>
      <c r="O53" s="45" t="str">
        <f>IF(ISNUMBER(N53),"",IF(WEEKDAY(Tabelle5[[#This Row],[Datum]],2)=6,"",IF(WEEKDAY(Tabelle5[[#This Row],[Datum]],2)=7,"",IF(H53&gt;=8,"",SUM(8-H53)))))</f>
        <v/>
      </c>
      <c r="P53" s="99"/>
      <c r="Q53" s="99"/>
      <c r="R53" s="46" t="str">
        <f t="shared" si="0"/>
        <v/>
      </c>
      <c r="S53" s="99"/>
      <c r="T53" s="47" t="str">
        <f t="shared" si="1"/>
        <v/>
      </c>
    </row>
    <row r="54" spans="1:20" x14ac:dyDescent="0.3">
      <c r="A54" s="118"/>
      <c r="B54" s="96">
        <f t="shared" si="3"/>
        <v>44973</v>
      </c>
      <c r="C54" s="43" t="str">
        <f>TEXT(Tabelle5[[#This Row],[Datum]],"tt")</f>
        <v>16</v>
      </c>
      <c r="D54" s="43" t="str">
        <f>TEXT(Tabelle5[[#This Row],[Datum]],"TTT")</f>
        <v>Do</v>
      </c>
      <c r="E54" s="71"/>
      <c r="F54" s="71"/>
      <c r="G54" s="45"/>
      <c r="H54" s="70" t="str">
        <f>IF(F54="","",MOD(F54-E54,1)*24-Tabelle5[[#This Row],[Pause/ Zeitausgleich]])</f>
        <v/>
      </c>
      <c r="I54" s="44"/>
      <c r="J54" s="45" t="str">
        <f t="shared" si="2"/>
        <v/>
      </c>
      <c r="K54" s="45" t="str">
        <f>IF(ISNUMBER(N54),"",IF(WEEKDAY(Tabelle5[[#This Row],[Datum]],2)=6,IF(F54="","",MOD(F54-E54,1)*24-Tabelle5[[#This Row],[Pause/ Zeitausgleich]]),""))</f>
        <v/>
      </c>
      <c r="L54" s="45" t="str">
        <f>IF(ISNUMBER(N54),"",IF(WEEKDAY(Tabelle5[[#This Row],[Datum]],2)=7,IF(F54="","",MOD(F54-E54,1)*24-Tabelle5[[#This Row],[Pause/ Zeitausgleich]]),""))</f>
        <v/>
      </c>
      <c r="M54" s="45"/>
      <c r="N54" s="45" t="str">
        <f>IFERROR(IF(VLOOKUP(B54,'Feiertage-Stunden'!$B$2:$B$50,1,0),IF(F54="","",MOD(F54-E54,1)*24-Tabelle5[[#This Row],[Pause/ Zeitausgleich]])),"")</f>
        <v/>
      </c>
      <c r="O54" s="45" t="str">
        <f>IF(ISNUMBER(N54),"",IF(WEEKDAY(Tabelle5[[#This Row],[Datum]],2)=6,"",IF(WEEKDAY(Tabelle5[[#This Row],[Datum]],2)=7,"",IF(H54&gt;=8,"",SUM(8-H54)))))</f>
        <v/>
      </c>
      <c r="P54" s="99"/>
      <c r="Q54" s="99"/>
      <c r="R54" s="46" t="str">
        <f t="shared" si="0"/>
        <v/>
      </c>
      <c r="S54" s="99"/>
      <c r="T54" s="47" t="str">
        <f t="shared" si="1"/>
        <v/>
      </c>
    </row>
    <row r="55" spans="1:20" x14ac:dyDescent="0.3">
      <c r="A55" s="118"/>
      <c r="B55" s="96">
        <f t="shared" si="3"/>
        <v>44974</v>
      </c>
      <c r="C55" s="43" t="str">
        <f>TEXT(Tabelle5[[#This Row],[Datum]],"tt")</f>
        <v>17</v>
      </c>
      <c r="D55" s="43" t="str">
        <f>TEXT(Tabelle5[[#This Row],[Datum]],"TTT")</f>
        <v>Fr</v>
      </c>
      <c r="E55" s="71"/>
      <c r="F55" s="71"/>
      <c r="G55" s="45"/>
      <c r="H55" s="70" t="str">
        <f>IF(F55="","",MOD(F55-E55,1)*24-Tabelle5[[#This Row],[Pause/ Zeitausgleich]])</f>
        <v/>
      </c>
      <c r="I55" s="44"/>
      <c r="J55" s="45" t="str">
        <f t="shared" si="2"/>
        <v/>
      </c>
      <c r="K55" s="45" t="str">
        <f>IF(ISNUMBER(N55),"",IF(WEEKDAY(Tabelle5[[#This Row],[Datum]],2)=6,IF(F55="","",MOD(F55-E55,1)*24-Tabelle5[[#This Row],[Pause/ Zeitausgleich]]),""))</f>
        <v/>
      </c>
      <c r="L55" s="45" t="str">
        <f>IF(ISNUMBER(N55),"",IF(WEEKDAY(Tabelle5[[#This Row],[Datum]],2)=7,IF(F55="","",MOD(F55-E55,1)*24-Tabelle5[[#This Row],[Pause/ Zeitausgleich]]),""))</f>
        <v/>
      </c>
      <c r="M55" s="45"/>
      <c r="N55" s="45" t="str">
        <f>IFERROR(IF(VLOOKUP(B55,'Feiertage-Stunden'!$B$2:$B$50,1,0),IF(F55="","",MOD(F55-E55,1)*24-Tabelle5[[#This Row],[Pause/ Zeitausgleich]])),"")</f>
        <v/>
      </c>
      <c r="O55" s="45" t="str">
        <f>IF(ISNUMBER(N55),"",IF(WEEKDAY(Tabelle5[[#This Row],[Datum]],2)=6,"",IF(WEEKDAY(Tabelle5[[#This Row],[Datum]],2)=7,"",IF(H55&gt;=8,"",SUM(8-H55)))))</f>
        <v/>
      </c>
      <c r="P55" s="99"/>
      <c r="Q55" s="99"/>
      <c r="R55" s="46" t="str">
        <f t="shared" si="0"/>
        <v/>
      </c>
      <c r="S55" s="99"/>
      <c r="T55" s="47" t="str">
        <f t="shared" si="1"/>
        <v/>
      </c>
    </row>
    <row r="56" spans="1:20" x14ac:dyDescent="0.3">
      <c r="A56" s="118"/>
      <c r="B56" s="96">
        <f t="shared" si="3"/>
        <v>44975</v>
      </c>
      <c r="C56" s="43" t="str">
        <f>TEXT(Tabelle5[[#This Row],[Datum]],"tt")</f>
        <v>18</v>
      </c>
      <c r="D56" s="43" t="str">
        <f>TEXT(Tabelle5[[#This Row],[Datum]],"TTT")</f>
        <v>Sa</v>
      </c>
      <c r="E56" s="71"/>
      <c r="F56" s="71"/>
      <c r="G56" s="45"/>
      <c r="H56" s="70" t="str">
        <f>IF(F56="","",MOD(F56-E56,1)*24-Tabelle5[[#This Row],[Pause/ Zeitausgleich]])</f>
        <v/>
      </c>
      <c r="I56" s="44"/>
      <c r="J56" s="45" t="str">
        <f t="shared" si="2"/>
        <v/>
      </c>
      <c r="K56" s="45" t="str">
        <f>IF(ISNUMBER(N56),"",IF(WEEKDAY(Tabelle5[[#This Row],[Datum]],2)=6,IF(F56="","",MOD(F56-E56,1)*24-Tabelle5[[#This Row],[Pause/ Zeitausgleich]]),""))</f>
        <v/>
      </c>
      <c r="L56" s="45" t="str">
        <f>IF(ISNUMBER(N56),"",IF(WEEKDAY(Tabelle5[[#This Row],[Datum]],2)=7,IF(F56="","",MOD(F56-E56,1)*24-Tabelle5[[#This Row],[Pause/ Zeitausgleich]]),""))</f>
        <v/>
      </c>
      <c r="M56" s="45"/>
      <c r="N56" s="45" t="str">
        <f>IFERROR(IF(VLOOKUP(B56,'Feiertage-Stunden'!$B$2:$B$50,1,0),IF(F56="","",MOD(F56-E56,1)*24-Tabelle5[[#This Row],[Pause/ Zeitausgleich]])),"")</f>
        <v/>
      </c>
      <c r="O56" s="45" t="str">
        <f>IF(ISNUMBER(N56),"",IF(WEEKDAY(Tabelle5[[#This Row],[Datum]],2)=6,"",IF(WEEKDAY(Tabelle5[[#This Row],[Datum]],2)=7,"",IF(H56&gt;=8,"",SUM(8-H56)))))</f>
        <v/>
      </c>
      <c r="P56" s="99"/>
      <c r="Q56" s="99"/>
      <c r="R56" s="46" t="str">
        <f t="shared" si="0"/>
        <v/>
      </c>
      <c r="S56" s="99"/>
      <c r="T56" s="47" t="str">
        <f t="shared" si="1"/>
        <v/>
      </c>
    </row>
    <row r="57" spans="1:20" x14ac:dyDescent="0.3">
      <c r="A57" s="118"/>
      <c r="B57" s="96">
        <f t="shared" si="3"/>
        <v>44976</v>
      </c>
      <c r="C57" s="43" t="str">
        <f>TEXT(Tabelle5[[#This Row],[Datum]],"tt")</f>
        <v>19</v>
      </c>
      <c r="D57" s="43" t="str">
        <f>TEXT(Tabelle5[[#This Row],[Datum]],"TTT")</f>
        <v>So</v>
      </c>
      <c r="E57" s="71"/>
      <c r="F57" s="71"/>
      <c r="G57" s="45"/>
      <c r="H57" s="70" t="str">
        <f>IF(F57="","",MOD(F57-E57,1)*24-Tabelle5[[#This Row],[Pause/ Zeitausgleich]])</f>
        <v/>
      </c>
      <c r="I57" s="44"/>
      <c r="J57" s="45" t="str">
        <f t="shared" si="2"/>
        <v/>
      </c>
      <c r="K57" s="45" t="str">
        <f>IF(ISNUMBER(N57),"",IF(WEEKDAY(Tabelle5[[#This Row],[Datum]],2)=6,IF(F57="","",MOD(F57-E57,1)*24-Tabelle5[[#This Row],[Pause/ Zeitausgleich]]),""))</f>
        <v/>
      </c>
      <c r="L57" s="45" t="str">
        <f>IF(ISNUMBER(N57),"",IF(WEEKDAY(Tabelle5[[#This Row],[Datum]],2)=7,IF(F57="","",MOD(F57-E57,1)*24-Tabelle5[[#This Row],[Pause/ Zeitausgleich]]),""))</f>
        <v/>
      </c>
      <c r="M57" s="45"/>
      <c r="N57" s="45" t="str">
        <f>IFERROR(IF(VLOOKUP(B57,'Feiertage-Stunden'!$B$2:$B$50,1,0),IF(F57="","",MOD(F57-E57,1)*24-Tabelle5[[#This Row],[Pause/ Zeitausgleich]])),"")</f>
        <v/>
      </c>
      <c r="O57" s="45" t="str">
        <f>IF(ISNUMBER(N57),"",IF(WEEKDAY(Tabelle5[[#This Row],[Datum]],2)=6,"",IF(WEEKDAY(Tabelle5[[#This Row],[Datum]],2)=7,"",IF(H57&gt;=8,"",SUM(8-H57)))))</f>
        <v/>
      </c>
      <c r="P57" s="99"/>
      <c r="Q57" s="99"/>
      <c r="R57" s="46" t="str">
        <f t="shared" si="0"/>
        <v/>
      </c>
      <c r="S57" s="99"/>
      <c r="T57" s="47" t="str">
        <f t="shared" si="1"/>
        <v/>
      </c>
    </row>
    <row r="58" spans="1:20" x14ac:dyDescent="0.3">
      <c r="A58" s="118"/>
      <c r="B58" s="96">
        <f t="shared" si="3"/>
        <v>44977</v>
      </c>
      <c r="C58" s="43" t="str">
        <f>TEXT(Tabelle5[[#This Row],[Datum]],"tt")</f>
        <v>20</v>
      </c>
      <c r="D58" s="43" t="str">
        <f>TEXT(Tabelle5[[#This Row],[Datum]],"TTT")</f>
        <v>Mo</v>
      </c>
      <c r="E58" s="71"/>
      <c r="F58" s="71"/>
      <c r="G58" s="45"/>
      <c r="H58" s="70" t="str">
        <f>IF(F58="","",MOD(F58-E58,1)*24-Tabelle5[[#This Row],[Pause/ Zeitausgleich]])</f>
        <v/>
      </c>
      <c r="I58" s="44"/>
      <c r="J58" s="45" t="str">
        <f t="shared" si="2"/>
        <v/>
      </c>
      <c r="K58" s="45" t="str">
        <f>IF(ISNUMBER(N58),"",IF(WEEKDAY(Tabelle5[[#This Row],[Datum]],2)=6,IF(F58="","",MOD(F58-E58,1)*24-Tabelle5[[#This Row],[Pause/ Zeitausgleich]]),""))</f>
        <v/>
      </c>
      <c r="L58" s="45" t="str">
        <f>IF(ISNUMBER(N58),"",IF(WEEKDAY(Tabelle5[[#This Row],[Datum]],2)=7,IF(F58="","",MOD(F58-E58,1)*24-Tabelle5[[#This Row],[Pause/ Zeitausgleich]]),""))</f>
        <v/>
      </c>
      <c r="M58" s="45"/>
      <c r="N58" s="45" t="str">
        <f>IFERROR(IF(VLOOKUP(B58,'Feiertage-Stunden'!$B$2:$B$50,1,0),IF(F58="","",MOD(F58-E58,1)*24-Tabelle5[[#This Row],[Pause/ Zeitausgleich]])),"")</f>
        <v/>
      </c>
      <c r="O58" s="45" t="str">
        <f>IF(ISNUMBER(N58),"",IF(WEEKDAY(Tabelle5[[#This Row],[Datum]],2)=6,"",IF(WEEKDAY(Tabelle5[[#This Row],[Datum]],2)=7,"",IF(H58&gt;=8,"",SUM(8-H58)))))</f>
        <v/>
      </c>
      <c r="P58" s="99"/>
      <c r="Q58" s="99"/>
      <c r="R58" s="46" t="str">
        <f t="shared" si="0"/>
        <v/>
      </c>
      <c r="S58" s="99"/>
      <c r="T58" s="47" t="str">
        <f t="shared" si="1"/>
        <v/>
      </c>
    </row>
    <row r="59" spans="1:20" x14ac:dyDescent="0.3">
      <c r="A59" s="118"/>
      <c r="B59" s="96">
        <f t="shared" si="3"/>
        <v>44978</v>
      </c>
      <c r="C59" s="43" t="str">
        <f>TEXT(Tabelle5[[#This Row],[Datum]],"tt")</f>
        <v>21</v>
      </c>
      <c r="D59" s="43" t="str">
        <f>TEXT(Tabelle5[[#This Row],[Datum]],"TTT")</f>
        <v>Di</v>
      </c>
      <c r="E59" s="71"/>
      <c r="F59" s="71"/>
      <c r="G59" s="45"/>
      <c r="H59" s="70" t="str">
        <f>IF(F59="","",MOD(F59-E59,1)*24-Tabelle5[[#This Row],[Pause/ Zeitausgleich]])</f>
        <v/>
      </c>
      <c r="I59" s="44"/>
      <c r="J59" s="45" t="str">
        <f t="shared" si="2"/>
        <v/>
      </c>
      <c r="K59" s="45" t="str">
        <f>IF(ISNUMBER(N59),"",IF(WEEKDAY(Tabelle5[[#This Row],[Datum]],2)=6,IF(F59="","",MOD(F59-E59,1)*24-Tabelle5[[#This Row],[Pause/ Zeitausgleich]]),""))</f>
        <v/>
      </c>
      <c r="L59" s="45" t="str">
        <f>IF(ISNUMBER(N59),"",IF(WEEKDAY(Tabelle5[[#This Row],[Datum]],2)=7,IF(F59="","",MOD(F59-E59,1)*24-Tabelle5[[#This Row],[Pause/ Zeitausgleich]]),""))</f>
        <v/>
      </c>
      <c r="M59" s="45"/>
      <c r="N59" s="45" t="str">
        <f>IFERROR(IF(VLOOKUP(B59,'Feiertage-Stunden'!$B$2:$B$50,1,0),IF(F59="","",MOD(F59-E59,1)*24-Tabelle5[[#This Row],[Pause/ Zeitausgleich]])),"")</f>
        <v/>
      </c>
      <c r="O59" s="45" t="str">
        <f>IF(ISNUMBER(N59),"",IF(WEEKDAY(Tabelle5[[#This Row],[Datum]],2)=6,"",IF(WEEKDAY(Tabelle5[[#This Row],[Datum]],2)=7,"",IF(H59&gt;=8,"",SUM(8-H59)))))</f>
        <v/>
      </c>
      <c r="P59" s="99"/>
      <c r="Q59" s="99"/>
      <c r="R59" s="46" t="str">
        <f t="shared" si="0"/>
        <v/>
      </c>
      <c r="S59" s="99"/>
      <c r="T59" s="47" t="str">
        <f t="shared" si="1"/>
        <v/>
      </c>
    </row>
    <row r="60" spans="1:20" x14ac:dyDescent="0.3">
      <c r="A60" s="118"/>
      <c r="B60" s="96">
        <f t="shared" si="3"/>
        <v>44979</v>
      </c>
      <c r="C60" s="43" t="str">
        <f>TEXT(Tabelle5[[#This Row],[Datum]],"tt")</f>
        <v>22</v>
      </c>
      <c r="D60" s="43" t="str">
        <f>TEXT(Tabelle5[[#This Row],[Datum]],"TTT")</f>
        <v>Mi</v>
      </c>
      <c r="E60" s="71"/>
      <c r="F60" s="71"/>
      <c r="G60" s="45"/>
      <c r="H60" s="70" t="str">
        <f>IF(F60="","",MOD(F60-E60,1)*24-Tabelle5[[#This Row],[Pause/ Zeitausgleich]])</f>
        <v/>
      </c>
      <c r="I60" s="44"/>
      <c r="J60" s="45" t="str">
        <f t="shared" si="2"/>
        <v/>
      </c>
      <c r="K60" s="45" t="str">
        <f>IF(ISNUMBER(N60),"",IF(WEEKDAY(Tabelle5[[#This Row],[Datum]],2)=6,IF(F60="","",MOD(F60-E60,1)*24-Tabelle5[[#This Row],[Pause/ Zeitausgleich]]),""))</f>
        <v/>
      </c>
      <c r="L60" s="45" t="str">
        <f>IF(ISNUMBER(N60),"",IF(WEEKDAY(Tabelle5[[#This Row],[Datum]],2)=7,IF(F60="","",MOD(F60-E60,1)*24-Tabelle5[[#This Row],[Pause/ Zeitausgleich]]),""))</f>
        <v/>
      </c>
      <c r="M60" s="45"/>
      <c r="N60" s="45" t="str">
        <f>IFERROR(IF(VLOOKUP(B60,'Feiertage-Stunden'!$B$2:$B$50,1,0),IF(F60="","",MOD(F60-E60,1)*24-Tabelle5[[#This Row],[Pause/ Zeitausgleich]])),"")</f>
        <v/>
      </c>
      <c r="O60" s="45" t="str">
        <f>IF(ISNUMBER(N60),"",IF(WEEKDAY(Tabelle5[[#This Row],[Datum]],2)=6,"",IF(WEEKDAY(Tabelle5[[#This Row],[Datum]],2)=7,"",IF(H60&gt;=8,"",SUM(8-H60)))))</f>
        <v/>
      </c>
      <c r="P60" s="99"/>
      <c r="Q60" s="99"/>
      <c r="R60" s="46" t="str">
        <f t="shared" si="0"/>
        <v/>
      </c>
      <c r="S60" s="99"/>
      <c r="T60" s="47" t="str">
        <f t="shared" si="1"/>
        <v/>
      </c>
    </row>
    <row r="61" spans="1:20" x14ac:dyDescent="0.3">
      <c r="A61" s="118"/>
      <c r="B61" s="96">
        <f t="shared" si="3"/>
        <v>44980</v>
      </c>
      <c r="C61" s="43" t="str">
        <f>TEXT(Tabelle5[[#This Row],[Datum]],"tt")</f>
        <v>23</v>
      </c>
      <c r="D61" s="43" t="str">
        <f>TEXT(Tabelle5[[#This Row],[Datum]],"TTT")</f>
        <v>Do</v>
      </c>
      <c r="E61" s="71"/>
      <c r="F61" s="71"/>
      <c r="G61" s="45"/>
      <c r="H61" s="70" t="str">
        <f>IF(F61="","",MOD(F61-E61,1)*24-Tabelle5[[#This Row],[Pause/ Zeitausgleich]])</f>
        <v/>
      </c>
      <c r="I61" s="44"/>
      <c r="J61" s="45" t="str">
        <f t="shared" si="2"/>
        <v/>
      </c>
      <c r="K61" s="45" t="str">
        <f>IF(ISNUMBER(N61),"",IF(WEEKDAY(Tabelle5[[#This Row],[Datum]],2)=6,IF(F61="","",MOD(F61-E61,1)*24-Tabelle5[[#This Row],[Pause/ Zeitausgleich]]),""))</f>
        <v/>
      </c>
      <c r="L61" s="45" t="str">
        <f>IF(ISNUMBER(N61),"",IF(WEEKDAY(Tabelle5[[#This Row],[Datum]],2)=7,IF(F61="","",MOD(F61-E61,1)*24-Tabelle5[[#This Row],[Pause/ Zeitausgleich]]),""))</f>
        <v/>
      </c>
      <c r="M61" s="45"/>
      <c r="N61" s="45" t="str">
        <f>IFERROR(IF(VLOOKUP(B61,'Feiertage-Stunden'!$B$2:$B$50,1,0),IF(F61="","",MOD(F61-E61,1)*24-Tabelle5[[#This Row],[Pause/ Zeitausgleich]])),"")</f>
        <v/>
      </c>
      <c r="O61" s="45" t="str">
        <f>IF(ISNUMBER(N61),"",IF(WEEKDAY(Tabelle5[[#This Row],[Datum]],2)=6,"",IF(WEEKDAY(Tabelle5[[#This Row],[Datum]],2)=7,"",IF(H61&gt;=8,"",SUM(8-H61)))))</f>
        <v/>
      </c>
      <c r="P61" s="99"/>
      <c r="Q61" s="99"/>
      <c r="R61" s="46" t="str">
        <f t="shared" si="0"/>
        <v/>
      </c>
      <c r="S61" s="99"/>
      <c r="T61" s="47" t="str">
        <f t="shared" si="1"/>
        <v/>
      </c>
    </row>
    <row r="62" spans="1:20" x14ac:dyDescent="0.3">
      <c r="A62" s="118"/>
      <c r="B62" s="96">
        <f t="shared" si="3"/>
        <v>44981</v>
      </c>
      <c r="C62" s="43" t="str">
        <f>TEXT(Tabelle5[[#This Row],[Datum]],"tt")</f>
        <v>24</v>
      </c>
      <c r="D62" s="43" t="str">
        <f>TEXT(Tabelle5[[#This Row],[Datum]],"TTT")</f>
        <v>Fr</v>
      </c>
      <c r="E62" s="71"/>
      <c r="F62" s="71"/>
      <c r="G62" s="45"/>
      <c r="H62" s="70" t="str">
        <f>IF(F62="","",MOD(F62-E62,1)*24-Tabelle5[[#This Row],[Pause/ Zeitausgleich]])</f>
        <v/>
      </c>
      <c r="I62" s="44"/>
      <c r="J62" s="45" t="str">
        <f t="shared" si="2"/>
        <v/>
      </c>
      <c r="K62" s="45" t="str">
        <f>IF(ISNUMBER(N62),"",IF(WEEKDAY(Tabelle5[[#This Row],[Datum]],2)=6,IF(F62="","",MOD(F62-E62,1)*24-Tabelle5[[#This Row],[Pause/ Zeitausgleich]]),""))</f>
        <v/>
      </c>
      <c r="L62" s="45" t="str">
        <f>IF(ISNUMBER(N62),"",IF(WEEKDAY(Tabelle5[[#This Row],[Datum]],2)=7,IF(F62="","",MOD(F62-E62,1)*24-Tabelle5[[#This Row],[Pause/ Zeitausgleich]]),""))</f>
        <v/>
      </c>
      <c r="M62" s="45"/>
      <c r="N62" s="45" t="str">
        <f>IFERROR(IF(VLOOKUP(B62,'Feiertage-Stunden'!$B$2:$B$50,1,0),IF(F62="","",MOD(F62-E62,1)*24-Tabelle5[[#This Row],[Pause/ Zeitausgleich]])),"")</f>
        <v/>
      </c>
      <c r="O62" s="45" t="str">
        <f>IF(ISNUMBER(N62),"",IF(WEEKDAY(Tabelle5[[#This Row],[Datum]],2)=6,"",IF(WEEKDAY(Tabelle5[[#This Row],[Datum]],2)=7,"",IF(H62&gt;=8,"",SUM(8-H62)))))</f>
        <v/>
      </c>
      <c r="P62" s="99"/>
      <c r="Q62" s="99"/>
      <c r="R62" s="46" t="str">
        <f t="shared" si="0"/>
        <v/>
      </c>
      <c r="S62" s="99"/>
      <c r="T62" s="47" t="str">
        <f t="shared" si="1"/>
        <v/>
      </c>
    </row>
    <row r="63" spans="1:20" x14ac:dyDescent="0.3">
      <c r="A63" s="118"/>
      <c r="B63" s="96">
        <f t="shared" si="3"/>
        <v>44982</v>
      </c>
      <c r="C63" s="43" t="str">
        <f>TEXT(Tabelle5[[#This Row],[Datum]],"tt")</f>
        <v>25</v>
      </c>
      <c r="D63" s="43" t="str">
        <f>TEXT(Tabelle5[[#This Row],[Datum]],"TTT")</f>
        <v>Sa</v>
      </c>
      <c r="E63" s="71"/>
      <c r="F63" s="71"/>
      <c r="G63" s="45"/>
      <c r="H63" s="70" t="str">
        <f>IF(F63="","",MOD(F63-E63,1)*24-Tabelle5[[#This Row],[Pause/ Zeitausgleich]])</f>
        <v/>
      </c>
      <c r="I63" s="44"/>
      <c r="J63" s="45" t="str">
        <f t="shared" si="2"/>
        <v/>
      </c>
      <c r="K63" s="45" t="str">
        <f>IF(ISNUMBER(N63),"",IF(WEEKDAY(Tabelle5[[#This Row],[Datum]],2)=6,IF(F63="","",MOD(F63-E63,1)*24-Tabelle5[[#This Row],[Pause/ Zeitausgleich]]),""))</f>
        <v/>
      </c>
      <c r="L63" s="45" t="str">
        <f>IF(ISNUMBER(N63),"",IF(WEEKDAY(Tabelle5[[#This Row],[Datum]],2)=7,IF(F63="","",MOD(F63-E63,1)*24-Tabelle5[[#This Row],[Pause/ Zeitausgleich]]),""))</f>
        <v/>
      </c>
      <c r="M63" s="45"/>
      <c r="N63" s="45" t="str">
        <f>IFERROR(IF(VLOOKUP(B63,'Feiertage-Stunden'!$B$2:$B$50,1,0),IF(F63="","",MOD(F63-E63,1)*24-Tabelle5[[#This Row],[Pause/ Zeitausgleich]])),"")</f>
        <v/>
      </c>
      <c r="O63" s="45" t="str">
        <f>IF(ISNUMBER(N63),"",IF(WEEKDAY(Tabelle5[[#This Row],[Datum]],2)=6,"",IF(WEEKDAY(Tabelle5[[#This Row],[Datum]],2)=7,"",IF(H63&gt;=8,"",SUM(8-H63)))))</f>
        <v/>
      </c>
      <c r="P63" s="99"/>
      <c r="Q63" s="99"/>
      <c r="R63" s="46" t="str">
        <f t="shared" si="0"/>
        <v/>
      </c>
      <c r="S63" s="99"/>
      <c r="T63" s="47" t="str">
        <f t="shared" si="1"/>
        <v/>
      </c>
    </row>
    <row r="64" spans="1:20" x14ac:dyDescent="0.3">
      <c r="A64" s="118"/>
      <c r="B64" s="96">
        <f t="shared" si="3"/>
        <v>44983</v>
      </c>
      <c r="C64" s="43" t="str">
        <f>TEXT(Tabelle5[[#This Row],[Datum]],"tt")</f>
        <v>26</v>
      </c>
      <c r="D64" s="43" t="str">
        <f>TEXT(Tabelle5[[#This Row],[Datum]],"TTT")</f>
        <v>So</v>
      </c>
      <c r="E64" s="71"/>
      <c r="F64" s="71"/>
      <c r="G64" s="45"/>
      <c r="H64" s="70" t="str">
        <f>IF(F64="","",MOD(F64-E64,1)*24-Tabelle5[[#This Row],[Pause/ Zeitausgleich]])</f>
        <v/>
      </c>
      <c r="I64" s="44"/>
      <c r="J64" s="45" t="str">
        <f t="shared" si="2"/>
        <v/>
      </c>
      <c r="K64" s="45" t="str">
        <f>IF(ISNUMBER(N64),"",IF(WEEKDAY(Tabelle5[[#This Row],[Datum]],2)=6,IF(F64="","",MOD(F64-E64,1)*24-Tabelle5[[#This Row],[Pause/ Zeitausgleich]]),""))</f>
        <v/>
      </c>
      <c r="L64" s="45" t="str">
        <f>IF(ISNUMBER(N64),"",IF(WEEKDAY(Tabelle5[[#This Row],[Datum]],2)=7,IF(F64="","",MOD(F64-E64,1)*24-Tabelle5[[#This Row],[Pause/ Zeitausgleich]]),""))</f>
        <v/>
      </c>
      <c r="M64" s="45"/>
      <c r="N64" s="45" t="str">
        <f>IFERROR(IF(VLOOKUP(B64,'Feiertage-Stunden'!$B$2:$B$50,1,0),IF(F64="","",MOD(F64-E64,1)*24-Tabelle5[[#This Row],[Pause/ Zeitausgleich]])),"")</f>
        <v/>
      </c>
      <c r="O64" s="45" t="str">
        <f>IF(ISNUMBER(N64),"",IF(WEEKDAY(Tabelle5[[#This Row],[Datum]],2)=6,"",IF(WEEKDAY(Tabelle5[[#This Row],[Datum]],2)=7,"",IF(H64&gt;=8,"",SUM(8-H64)))))</f>
        <v/>
      </c>
      <c r="P64" s="99"/>
      <c r="Q64" s="99"/>
      <c r="R64" s="46" t="str">
        <f t="shared" si="0"/>
        <v/>
      </c>
      <c r="S64" s="99"/>
      <c r="T64" s="47" t="str">
        <f t="shared" si="1"/>
        <v/>
      </c>
    </row>
    <row r="65" spans="1:20" x14ac:dyDescent="0.3">
      <c r="A65" s="118"/>
      <c r="B65" s="96">
        <f t="shared" si="3"/>
        <v>44984</v>
      </c>
      <c r="C65" s="43" t="str">
        <f>TEXT(Tabelle5[[#This Row],[Datum]],"tt")</f>
        <v>27</v>
      </c>
      <c r="D65" s="43" t="str">
        <f>TEXT(Tabelle5[[#This Row],[Datum]],"TTT")</f>
        <v>Mo</v>
      </c>
      <c r="E65" s="71"/>
      <c r="F65" s="71"/>
      <c r="G65" s="45"/>
      <c r="H65" s="70" t="str">
        <f>IF(F65="","",MOD(F65-E65,1)*24-Tabelle5[[#This Row],[Pause/ Zeitausgleich]])</f>
        <v/>
      </c>
      <c r="I65" s="44"/>
      <c r="J65" s="45" t="str">
        <f t="shared" si="2"/>
        <v/>
      </c>
      <c r="K65" s="45" t="str">
        <f>IF(ISNUMBER(N65),"",IF(WEEKDAY(Tabelle5[[#This Row],[Datum]],2)=6,IF(F65="","",MOD(F65-E65,1)*24-Tabelle5[[#This Row],[Pause/ Zeitausgleich]]),""))</f>
        <v/>
      </c>
      <c r="L65" s="45" t="str">
        <f>IF(ISNUMBER(N65),"",IF(WEEKDAY(Tabelle5[[#This Row],[Datum]],2)=7,IF(F65="","",MOD(F65-E65,1)*24-Tabelle5[[#This Row],[Pause/ Zeitausgleich]]),""))</f>
        <v/>
      </c>
      <c r="M65" s="45"/>
      <c r="N65" s="45" t="str">
        <f>IFERROR(IF(VLOOKUP(B65,'Feiertage-Stunden'!$B$2:$B$50,1,0),IF(F65="","",MOD(F65-E65,1)*24-Tabelle5[[#This Row],[Pause/ Zeitausgleich]])),"")</f>
        <v/>
      </c>
      <c r="O65" s="45" t="str">
        <f>IF(ISNUMBER(N65),"",IF(WEEKDAY(Tabelle5[[#This Row],[Datum]],2)=6,"",IF(WEEKDAY(Tabelle5[[#This Row],[Datum]],2)=7,"",IF(H65&gt;=8,"",SUM(8-H65)))))</f>
        <v/>
      </c>
      <c r="P65" s="99"/>
      <c r="Q65" s="99"/>
      <c r="R65" s="46" t="str">
        <f t="shared" si="0"/>
        <v/>
      </c>
      <c r="S65" s="99"/>
      <c r="T65" s="47" t="str">
        <f t="shared" si="1"/>
        <v/>
      </c>
    </row>
    <row r="66" spans="1:20" x14ac:dyDescent="0.3">
      <c r="A66" s="118"/>
      <c r="B66" s="96">
        <f t="shared" si="3"/>
        <v>44985</v>
      </c>
      <c r="C66" s="43" t="str">
        <f>TEXT(Tabelle5[[#This Row],[Datum]],"tt")</f>
        <v>28</v>
      </c>
      <c r="D66" s="43" t="str">
        <f>TEXT(Tabelle5[[#This Row],[Datum]],"TTT")</f>
        <v>Di</v>
      </c>
      <c r="E66" s="71"/>
      <c r="F66" s="71"/>
      <c r="G66" s="45"/>
      <c r="H66" s="70" t="str">
        <f>IF(F66="","",MOD(F66-E66,1)*24-Tabelle5[[#This Row],[Pause/ Zeitausgleich]])</f>
        <v/>
      </c>
      <c r="I66" s="44"/>
      <c r="J66" s="45" t="str">
        <f t="shared" si="2"/>
        <v/>
      </c>
      <c r="K66" s="45" t="str">
        <f>IF(ISNUMBER(N66),"",IF(WEEKDAY(Tabelle5[[#This Row],[Datum]],2)=6,IF(F66="","",MOD(F66-E66,1)*24-Tabelle5[[#This Row],[Pause/ Zeitausgleich]]),""))</f>
        <v/>
      </c>
      <c r="L66" s="45" t="str">
        <f>IF(ISNUMBER(N66),"",IF(WEEKDAY(Tabelle5[[#This Row],[Datum]],2)=7,IF(F66="","",MOD(F66-E66,1)*24-Tabelle5[[#This Row],[Pause/ Zeitausgleich]]),""))</f>
        <v/>
      </c>
      <c r="M66" s="45"/>
      <c r="N66" s="45" t="str">
        <f>IFERROR(IF(VLOOKUP(B66,'Feiertage-Stunden'!$B$2:$B$50,1,0),IF(F66="","",MOD(F66-E66,1)*24-Tabelle5[[#This Row],[Pause/ Zeitausgleich]])),"")</f>
        <v/>
      </c>
      <c r="O66" s="45" t="str">
        <f>IF(ISNUMBER(N66),"",IF(WEEKDAY(Tabelle5[[#This Row],[Datum]],2)=6,"",IF(WEEKDAY(Tabelle5[[#This Row],[Datum]],2)=7,"",IF(H66&gt;=8,"",SUM(8-H66)))))</f>
        <v/>
      </c>
      <c r="P66" s="99"/>
      <c r="Q66" s="99"/>
      <c r="R66" s="46" t="str">
        <f t="shared" si="0"/>
        <v/>
      </c>
      <c r="S66" s="99"/>
      <c r="T66" s="47" t="str">
        <f t="shared" si="1"/>
        <v/>
      </c>
    </row>
    <row r="67" spans="1:20" x14ac:dyDescent="0.3">
      <c r="A67" s="118"/>
      <c r="B67" s="96">
        <f t="shared" si="3"/>
        <v>44986</v>
      </c>
      <c r="C67" s="43" t="str">
        <f>TEXT(Tabelle5[[#This Row],[Datum]],"tt")</f>
        <v>01</v>
      </c>
      <c r="D67" s="43" t="str">
        <f>TEXT(Tabelle5[[#This Row],[Datum]],"TTT")</f>
        <v>Mi</v>
      </c>
      <c r="E67" s="71"/>
      <c r="F67" s="71"/>
      <c r="G67" s="45"/>
      <c r="H67" s="70" t="str">
        <f>IF(F67="","",MOD(F67-E67,1)*24-Tabelle5[[#This Row],[Pause/ Zeitausgleich]])</f>
        <v/>
      </c>
      <c r="I67" s="44"/>
      <c r="J67" s="45" t="str">
        <f t="shared" si="2"/>
        <v/>
      </c>
      <c r="K67" s="45" t="str">
        <f>IF(ISNUMBER(N67),"",IF(WEEKDAY(Tabelle5[[#This Row],[Datum]],2)=6,IF(F67="","",MOD(F67-E67,1)*24-Tabelle5[[#This Row],[Pause/ Zeitausgleich]]),""))</f>
        <v/>
      </c>
      <c r="L67" s="45" t="str">
        <f>IF(ISNUMBER(N67),"",IF(WEEKDAY(Tabelle5[[#This Row],[Datum]],2)=7,IF(F67="","",MOD(F67-E67,1)*24-Tabelle5[[#This Row],[Pause/ Zeitausgleich]]),""))</f>
        <v/>
      </c>
      <c r="M67" s="45"/>
      <c r="N67" s="45" t="str">
        <f>IFERROR(IF(VLOOKUP(B67,'Feiertage-Stunden'!$B$2:$B$50,1,0),IF(F67="","",MOD(F67-E67,1)*24-Tabelle5[[#This Row],[Pause/ Zeitausgleich]])),"")</f>
        <v/>
      </c>
      <c r="O67" s="45" t="str">
        <f>IF(ISNUMBER(N67),"",IF(WEEKDAY(Tabelle5[[#This Row],[Datum]],2)=6,"",IF(WEEKDAY(Tabelle5[[#This Row],[Datum]],2)=7,"",IF(H67&gt;=8,"",SUM(8-H67)))))</f>
        <v/>
      </c>
      <c r="P67" s="99"/>
      <c r="Q67" s="99"/>
      <c r="R67" s="46" t="str">
        <f t="shared" si="0"/>
        <v/>
      </c>
      <c r="S67" s="99"/>
      <c r="T67" s="47" t="str">
        <f t="shared" si="1"/>
        <v/>
      </c>
    </row>
    <row r="68" spans="1:20" x14ac:dyDescent="0.3">
      <c r="A68" s="119" t="str">
        <f>TEXT(B68,"MMMM")</f>
        <v>März</v>
      </c>
      <c r="B68" s="96">
        <f>IF(C67="29",B67+1,B67)</f>
        <v>44986</v>
      </c>
      <c r="C68" s="43" t="str">
        <f>TEXT(Tabelle5[[#This Row],[Datum]],"tt")</f>
        <v>01</v>
      </c>
      <c r="D68" s="43" t="str">
        <f>TEXT(Tabelle5[[#This Row],[Datum]],"TTT")</f>
        <v>Mi</v>
      </c>
      <c r="E68" s="71"/>
      <c r="F68" s="71"/>
      <c r="G68" s="45"/>
      <c r="H68" s="70" t="str">
        <f>IF(F68="","",MOD(F68-E68,1)*24-Tabelle5[[#This Row],[Pause/ Zeitausgleich]])</f>
        <v/>
      </c>
      <c r="I68" s="44"/>
      <c r="J68" s="45" t="str">
        <f t="shared" si="2"/>
        <v/>
      </c>
      <c r="K68" s="45" t="str">
        <f>IF(ISNUMBER(N68),"",IF(WEEKDAY(Tabelle5[[#This Row],[Datum]],2)=6,IF(F68="","",MOD(F68-E68,1)*24-Tabelle5[[#This Row],[Pause/ Zeitausgleich]]),""))</f>
        <v/>
      </c>
      <c r="L68" s="45" t="str">
        <f>IF(ISNUMBER(N68),"",IF(WEEKDAY(Tabelle5[[#This Row],[Datum]],2)=7,IF(F68="","",MOD(F68-E68,1)*24-Tabelle5[[#This Row],[Pause/ Zeitausgleich]]),""))</f>
        <v/>
      </c>
      <c r="M68" s="45"/>
      <c r="N68" s="45" t="str">
        <f>IFERROR(IF(VLOOKUP(B68,'Feiertage-Stunden'!$B$2:$B$50,1,0),IF(F68="","",MOD(F68-E68,1)*24-Tabelle5[[#This Row],[Pause/ Zeitausgleich]])),"")</f>
        <v/>
      </c>
      <c r="O68" s="45" t="str">
        <f>IF(ISNUMBER(N68),"",IF(WEEKDAY(Tabelle5[[#This Row],[Datum]],2)=6,"",IF(WEEKDAY(Tabelle5[[#This Row],[Datum]],2)=7,"",IF(H68&gt;=8,"",SUM(8-H68)))))</f>
        <v/>
      </c>
      <c r="P68" s="99"/>
      <c r="Q68" s="99"/>
      <c r="R68" s="46" t="str">
        <f t="shared" si="0"/>
        <v/>
      </c>
      <c r="S68" s="99"/>
      <c r="T68" s="47" t="str">
        <f t="shared" si="1"/>
        <v/>
      </c>
    </row>
    <row r="69" spans="1:20" x14ac:dyDescent="0.3">
      <c r="A69" s="119"/>
      <c r="B69" s="96">
        <f t="shared" si="3"/>
        <v>44987</v>
      </c>
      <c r="C69" s="43" t="str">
        <f>TEXT(Tabelle5[[#This Row],[Datum]],"tt")</f>
        <v>02</v>
      </c>
      <c r="D69" s="43" t="str">
        <f>TEXT(Tabelle5[[#This Row],[Datum]],"TTT")</f>
        <v>Do</v>
      </c>
      <c r="E69" s="71"/>
      <c r="F69" s="71"/>
      <c r="G69" s="45"/>
      <c r="H69" s="70" t="str">
        <f>IF(F69="","",MOD(F69-E69,1)*24-Tabelle5[[#This Row],[Pause/ Zeitausgleich]])</f>
        <v/>
      </c>
      <c r="I69" s="44"/>
      <c r="J69" s="45" t="str">
        <f t="shared" si="2"/>
        <v/>
      </c>
      <c r="K69" s="45" t="str">
        <f>IF(ISNUMBER(N69),"",IF(WEEKDAY(Tabelle5[[#This Row],[Datum]],2)=6,IF(F69="","",MOD(F69-E69,1)*24-Tabelle5[[#This Row],[Pause/ Zeitausgleich]]),""))</f>
        <v/>
      </c>
      <c r="L69" s="45" t="str">
        <f>IF(ISNUMBER(N69),"",IF(WEEKDAY(Tabelle5[[#This Row],[Datum]],2)=7,IF(F69="","",MOD(F69-E69,1)*24-Tabelle5[[#This Row],[Pause/ Zeitausgleich]]),""))</f>
        <v/>
      </c>
      <c r="M69" s="45"/>
      <c r="N69" s="45" t="str">
        <f>IFERROR(IF(VLOOKUP(B69,'Feiertage-Stunden'!$B$2:$B$50,1,0),IF(F69="","",MOD(F69-E69,1)*24-Tabelle5[[#This Row],[Pause/ Zeitausgleich]])),"")</f>
        <v/>
      </c>
      <c r="O69" s="45" t="str">
        <f>IF(ISNUMBER(N69),"",IF(WEEKDAY(Tabelle5[[#This Row],[Datum]],2)=6,"",IF(WEEKDAY(Tabelle5[[#This Row],[Datum]],2)=7,"",IF(H69&gt;=8,"",SUM(8-H69)))))</f>
        <v/>
      </c>
      <c r="P69" s="99"/>
      <c r="Q69" s="99"/>
      <c r="R69" s="46" t="str">
        <f t="shared" si="0"/>
        <v/>
      </c>
      <c r="S69" s="99"/>
      <c r="T69" s="47" t="str">
        <f t="shared" si="1"/>
        <v/>
      </c>
    </row>
    <row r="70" spans="1:20" x14ac:dyDescent="0.3">
      <c r="A70" s="119"/>
      <c r="B70" s="96">
        <f t="shared" si="3"/>
        <v>44988</v>
      </c>
      <c r="C70" s="43" t="str">
        <f>TEXT(Tabelle5[[#This Row],[Datum]],"tt")</f>
        <v>03</v>
      </c>
      <c r="D70" s="43" t="str">
        <f>TEXT(Tabelle5[[#This Row],[Datum]],"TTT")</f>
        <v>Fr</v>
      </c>
      <c r="E70" s="71"/>
      <c r="F70" s="71"/>
      <c r="G70" s="45"/>
      <c r="H70" s="70" t="str">
        <f>IF(F70="","",MOD(F70-E70,1)*24-Tabelle5[[#This Row],[Pause/ Zeitausgleich]])</f>
        <v/>
      </c>
      <c r="I70" s="44"/>
      <c r="J70" s="45" t="str">
        <f t="shared" si="2"/>
        <v/>
      </c>
      <c r="K70" s="45" t="str">
        <f>IF(ISNUMBER(N70),"",IF(WEEKDAY(Tabelle5[[#This Row],[Datum]],2)=6,IF(F70="","",MOD(F70-E70,1)*24-Tabelle5[[#This Row],[Pause/ Zeitausgleich]]),""))</f>
        <v/>
      </c>
      <c r="L70" s="45" t="str">
        <f>IF(ISNUMBER(N70),"",IF(WEEKDAY(Tabelle5[[#This Row],[Datum]],2)=7,IF(F70="","",MOD(F70-E70,1)*24-Tabelle5[[#This Row],[Pause/ Zeitausgleich]]),""))</f>
        <v/>
      </c>
      <c r="M70" s="45"/>
      <c r="N70" s="45" t="str">
        <f>IFERROR(IF(VLOOKUP(B70,'Feiertage-Stunden'!$B$2:$B$50,1,0),IF(F70="","",MOD(F70-E70,1)*24-Tabelle5[[#This Row],[Pause/ Zeitausgleich]])),"")</f>
        <v/>
      </c>
      <c r="O70" s="45" t="str">
        <f>IF(ISNUMBER(N70),"",IF(WEEKDAY(Tabelle5[[#This Row],[Datum]],2)=6,"",IF(WEEKDAY(Tabelle5[[#This Row],[Datum]],2)=7,"",IF(H70&gt;=8,"",SUM(8-H70)))))</f>
        <v/>
      </c>
      <c r="P70" s="99"/>
      <c r="Q70" s="99"/>
      <c r="R70" s="46" t="str">
        <f t="shared" si="0"/>
        <v/>
      </c>
      <c r="S70" s="99"/>
      <c r="T70" s="47" t="str">
        <f t="shared" si="1"/>
        <v/>
      </c>
    </row>
    <row r="71" spans="1:20" x14ac:dyDescent="0.3">
      <c r="A71" s="119"/>
      <c r="B71" s="96">
        <f t="shared" si="3"/>
        <v>44989</v>
      </c>
      <c r="C71" s="43" t="str">
        <f>TEXT(Tabelle5[[#This Row],[Datum]],"tt")</f>
        <v>04</v>
      </c>
      <c r="D71" s="43" t="str">
        <f>TEXT(Tabelle5[[#This Row],[Datum]],"TTT")</f>
        <v>Sa</v>
      </c>
      <c r="E71" s="71"/>
      <c r="F71" s="71"/>
      <c r="G71" s="45"/>
      <c r="H71" s="70" t="str">
        <f>IF(F71="","",MOD(F71-E71,1)*24-Tabelle5[[#This Row],[Pause/ Zeitausgleich]])</f>
        <v/>
      </c>
      <c r="I71" s="44"/>
      <c r="J71" s="45" t="str">
        <f t="shared" si="2"/>
        <v/>
      </c>
      <c r="K71" s="45" t="str">
        <f>IF(ISNUMBER(N71),"",IF(WEEKDAY(Tabelle5[[#This Row],[Datum]],2)=6,IF(F71="","",MOD(F71-E71,1)*24-Tabelle5[[#This Row],[Pause/ Zeitausgleich]]),""))</f>
        <v/>
      </c>
      <c r="L71" s="45" t="str">
        <f>IF(ISNUMBER(N71),"",IF(WEEKDAY(Tabelle5[[#This Row],[Datum]],2)=7,IF(F71="","",MOD(F71-E71,1)*24-Tabelle5[[#This Row],[Pause/ Zeitausgleich]]),""))</f>
        <v/>
      </c>
      <c r="M71" s="45"/>
      <c r="N71" s="45" t="str">
        <f>IFERROR(IF(VLOOKUP(B71,'Feiertage-Stunden'!$B$2:$B$50,1,0),IF(F71="","",MOD(F71-E71,1)*24-Tabelle5[[#This Row],[Pause/ Zeitausgleich]])),"")</f>
        <v/>
      </c>
      <c r="O71" s="45" t="str">
        <f>IF(ISNUMBER(N71),"",IF(WEEKDAY(Tabelle5[[#This Row],[Datum]],2)=6,"",IF(WEEKDAY(Tabelle5[[#This Row],[Datum]],2)=7,"",IF(H71&gt;=8,"",SUM(8-H71)))))</f>
        <v/>
      </c>
      <c r="P71" s="99"/>
      <c r="Q71" s="99"/>
      <c r="R71" s="46" t="str">
        <f t="shared" si="0"/>
        <v/>
      </c>
      <c r="S71" s="99"/>
      <c r="T71" s="47" t="str">
        <f t="shared" si="1"/>
        <v/>
      </c>
    </row>
    <row r="72" spans="1:20" x14ac:dyDescent="0.3">
      <c r="A72" s="119"/>
      <c r="B72" s="96">
        <f t="shared" si="3"/>
        <v>44990</v>
      </c>
      <c r="C72" s="43" t="str">
        <f>TEXT(Tabelle5[[#This Row],[Datum]],"tt")</f>
        <v>05</v>
      </c>
      <c r="D72" s="43" t="str">
        <f>TEXT(Tabelle5[[#This Row],[Datum]],"TTT")</f>
        <v>So</v>
      </c>
      <c r="E72" s="71"/>
      <c r="F72" s="71"/>
      <c r="G72" s="45"/>
      <c r="H72" s="70" t="str">
        <f>IF(F72="","",MOD(F72-E72,1)*24-Tabelle5[[#This Row],[Pause/ Zeitausgleich]])</f>
        <v/>
      </c>
      <c r="I72" s="44"/>
      <c r="J72" s="45" t="str">
        <f t="shared" si="2"/>
        <v/>
      </c>
      <c r="K72" s="45" t="str">
        <f>IF(ISNUMBER(N72),"",IF(WEEKDAY(Tabelle5[[#This Row],[Datum]],2)=6,IF(F72="","",MOD(F72-E72,1)*24-Tabelle5[[#This Row],[Pause/ Zeitausgleich]]),""))</f>
        <v/>
      </c>
      <c r="L72" s="45" t="str">
        <f>IF(ISNUMBER(N72),"",IF(WEEKDAY(Tabelle5[[#This Row],[Datum]],2)=7,IF(F72="","",MOD(F72-E72,1)*24-Tabelle5[[#This Row],[Pause/ Zeitausgleich]]),""))</f>
        <v/>
      </c>
      <c r="M72" s="45"/>
      <c r="N72" s="45" t="str">
        <f>IFERROR(IF(VLOOKUP(B72,'Feiertage-Stunden'!$B$2:$B$50,1,0),IF(F72="","",MOD(F72-E72,1)*24-Tabelle5[[#This Row],[Pause/ Zeitausgleich]])),"")</f>
        <v/>
      </c>
      <c r="O72" s="45" t="str">
        <f>IF(ISNUMBER(N72),"",IF(WEEKDAY(Tabelle5[[#This Row],[Datum]],2)=6,"",IF(WEEKDAY(Tabelle5[[#This Row],[Datum]],2)=7,"",IF(H72&gt;=8,"",SUM(8-H72)))))</f>
        <v/>
      </c>
      <c r="P72" s="99"/>
      <c r="Q72" s="99"/>
      <c r="R72" s="46" t="str">
        <f t="shared" si="0"/>
        <v/>
      </c>
      <c r="S72" s="99"/>
      <c r="T72" s="47" t="str">
        <f t="shared" si="1"/>
        <v/>
      </c>
    </row>
    <row r="73" spans="1:20" x14ac:dyDescent="0.3">
      <c r="A73" s="119"/>
      <c r="B73" s="96">
        <f t="shared" si="3"/>
        <v>44991</v>
      </c>
      <c r="C73" s="43" t="str">
        <f>TEXT(Tabelle5[[#This Row],[Datum]],"tt")</f>
        <v>06</v>
      </c>
      <c r="D73" s="43" t="str">
        <f>TEXT(Tabelle5[[#This Row],[Datum]],"TTT")</f>
        <v>Mo</v>
      </c>
      <c r="E73" s="71"/>
      <c r="F73" s="71"/>
      <c r="G73" s="45"/>
      <c r="H73" s="70" t="str">
        <f>IF(F73="","",MOD(F73-E73,1)*24-Tabelle5[[#This Row],[Pause/ Zeitausgleich]])</f>
        <v/>
      </c>
      <c r="I73" s="44"/>
      <c r="J73" s="45" t="str">
        <f t="shared" si="2"/>
        <v/>
      </c>
      <c r="K73" s="45" t="str">
        <f>IF(ISNUMBER(N73),"",IF(WEEKDAY(Tabelle5[[#This Row],[Datum]],2)=6,IF(F73="","",MOD(F73-E73,1)*24-Tabelle5[[#This Row],[Pause/ Zeitausgleich]]),""))</f>
        <v/>
      </c>
      <c r="L73" s="45" t="str">
        <f>IF(ISNUMBER(N73),"",IF(WEEKDAY(Tabelle5[[#This Row],[Datum]],2)=7,IF(F73="","",MOD(F73-E73,1)*24-Tabelle5[[#This Row],[Pause/ Zeitausgleich]]),""))</f>
        <v/>
      </c>
      <c r="M73" s="45"/>
      <c r="N73" s="45" t="str">
        <f>IFERROR(IF(VLOOKUP(B73,'Feiertage-Stunden'!$B$2:$B$50,1,0),IF(F73="","",MOD(F73-E73,1)*24-Tabelle5[[#This Row],[Pause/ Zeitausgleich]])),"")</f>
        <v/>
      </c>
      <c r="O73" s="45" t="str">
        <f>IF(ISNUMBER(N73),"",IF(WEEKDAY(Tabelle5[[#This Row],[Datum]],2)=6,"",IF(WEEKDAY(Tabelle5[[#This Row],[Datum]],2)=7,"",IF(H73&gt;=8,"",SUM(8-H73)))))</f>
        <v/>
      </c>
      <c r="P73" s="99"/>
      <c r="Q73" s="99"/>
      <c r="R73" s="46" t="str">
        <f t="shared" ref="R73:R136" si="4">IF(I73="Urlaub","X","")</f>
        <v/>
      </c>
      <c r="S73" s="99"/>
      <c r="T73" s="47" t="str">
        <f t="shared" ref="T73:T136" si="5">IF(I73="Krank","X","")</f>
        <v/>
      </c>
    </row>
    <row r="74" spans="1:20" x14ac:dyDescent="0.3">
      <c r="A74" s="119"/>
      <c r="B74" s="96">
        <f t="shared" si="3"/>
        <v>44992</v>
      </c>
      <c r="C74" s="43" t="str">
        <f>TEXT(Tabelle5[[#This Row],[Datum]],"tt")</f>
        <v>07</v>
      </c>
      <c r="D74" s="43" t="str">
        <f>TEXT(Tabelle5[[#This Row],[Datum]],"TTT")</f>
        <v>Di</v>
      </c>
      <c r="E74" s="71"/>
      <c r="F74" s="71"/>
      <c r="G74" s="45"/>
      <c r="H74" s="70" t="str">
        <f>IF(F74="","",MOD(F74-E74,1)*24-Tabelle5[[#This Row],[Pause/ Zeitausgleich]])</f>
        <v/>
      </c>
      <c r="I74" s="44"/>
      <c r="J74" s="45" t="str">
        <f t="shared" ref="J74:J137" si="6">IF((H74="")+(MOD(C74,7)=1)*(E74&lt;11/12),"",H74-SUM(K74:N74))</f>
        <v/>
      </c>
      <c r="K74" s="45" t="str">
        <f>IF(ISNUMBER(N74),"",IF(WEEKDAY(Tabelle5[[#This Row],[Datum]],2)=6,IF(F74="","",MOD(F74-E74,1)*24-Tabelle5[[#This Row],[Pause/ Zeitausgleich]]),""))</f>
        <v/>
      </c>
      <c r="L74" s="45" t="str">
        <f>IF(ISNUMBER(N74),"",IF(WEEKDAY(Tabelle5[[#This Row],[Datum]],2)=7,IF(F74="","",MOD(F74-E74,1)*24-Tabelle5[[#This Row],[Pause/ Zeitausgleich]]),""))</f>
        <v/>
      </c>
      <c r="M74" s="45"/>
      <c r="N74" s="45" t="str">
        <f>IFERROR(IF(VLOOKUP(B74,'Feiertage-Stunden'!$B$2:$B$50,1,0),IF(F74="","",MOD(F74-E74,1)*24-Tabelle5[[#This Row],[Pause/ Zeitausgleich]])),"")</f>
        <v/>
      </c>
      <c r="O74" s="45" t="str">
        <f>IF(ISNUMBER(N74),"",IF(WEEKDAY(Tabelle5[[#This Row],[Datum]],2)=6,"",IF(WEEKDAY(Tabelle5[[#This Row],[Datum]],2)=7,"",IF(H74&gt;=8,"",SUM(8-H74)))))</f>
        <v/>
      </c>
      <c r="P74" s="99"/>
      <c r="Q74" s="99"/>
      <c r="R74" s="46" t="str">
        <f t="shared" si="4"/>
        <v/>
      </c>
      <c r="S74" s="99"/>
      <c r="T74" s="47" t="str">
        <f t="shared" si="5"/>
        <v/>
      </c>
    </row>
    <row r="75" spans="1:20" x14ac:dyDescent="0.3">
      <c r="A75" s="119"/>
      <c r="B75" s="96">
        <f t="shared" ref="B75:B138" si="7">B74+1</f>
        <v>44993</v>
      </c>
      <c r="C75" s="43" t="str">
        <f>TEXT(Tabelle5[[#This Row],[Datum]],"tt")</f>
        <v>08</v>
      </c>
      <c r="D75" s="43" t="str">
        <f>TEXT(Tabelle5[[#This Row],[Datum]],"TTT")</f>
        <v>Mi</v>
      </c>
      <c r="E75" s="71">
        <v>0.29166666666666669</v>
      </c>
      <c r="F75" s="71">
        <v>0.58333333333333337</v>
      </c>
      <c r="G75" s="45"/>
      <c r="H75" s="70">
        <f>IF(F75="","",MOD(F75-E75,1)*24-Tabelle5[[#This Row],[Pause/ Zeitausgleich]])</f>
        <v>7</v>
      </c>
      <c r="I75" s="44"/>
      <c r="J75" s="45" t="str">
        <f t="shared" si="6"/>
        <v/>
      </c>
      <c r="K75" s="45" t="str">
        <f>IF(ISNUMBER(N75),"",IF(WEEKDAY(Tabelle5[[#This Row],[Datum]],2)=6,IF(F75="","",MOD(F75-E75,1)*24-Tabelle5[[#This Row],[Pause/ Zeitausgleich]]),""))</f>
        <v/>
      </c>
      <c r="L75" s="45" t="str">
        <f>IF(ISNUMBER(N75),"",IF(WEEKDAY(Tabelle5[[#This Row],[Datum]],2)=7,IF(F75="","",MOD(F75-E75,1)*24-Tabelle5[[#This Row],[Pause/ Zeitausgleich]]),""))</f>
        <v/>
      </c>
      <c r="M75" s="45"/>
      <c r="N75" s="45">
        <f>IFERROR(IF(VLOOKUP(B75,'Feiertage-Stunden'!$B$2:$B$50,1,0),IF(F75="","",MOD(F75-E75,1)*24-Tabelle5[[#This Row],[Pause/ Zeitausgleich]])),"")</f>
        <v>7</v>
      </c>
      <c r="O75" s="45" t="str">
        <f>IF(ISNUMBER(N75),"",IF(WEEKDAY(Tabelle5[[#This Row],[Datum]],2)=6,"",IF(WEEKDAY(Tabelle5[[#This Row],[Datum]],2)=7,"",IF(H75&gt;=8,"",SUM(8-H75)))))</f>
        <v/>
      </c>
      <c r="P75" s="99"/>
      <c r="Q75" s="99"/>
      <c r="R75" s="46" t="str">
        <f t="shared" si="4"/>
        <v/>
      </c>
      <c r="S75" s="99"/>
      <c r="T75" s="47" t="str">
        <f t="shared" si="5"/>
        <v/>
      </c>
    </row>
    <row r="76" spans="1:20" x14ac:dyDescent="0.3">
      <c r="A76" s="119"/>
      <c r="B76" s="96">
        <f t="shared" si="7"/>
        <v>44994</v>
      </c>
      <c r="C76" s="43" t="str">
        <f>TEXT(Tabelle5[[#This Row],[Datum]],"tt")</f>
        <v>09</v>
      </c>
      <c r="D76" s="43" t="str">
        <f>TEXT(Tabelle5[[#This Row],[Datum]],"TTT")</f>
        <v>Do</v>
      </c>
      <c r="E76" s="71"/>
      <c r="F76" s="71"/>
      <c r="G76" s="45"/>
      <c r="H76" s="70" t="str">
        <f>IF(F76="","",MOD(F76-E76,1)*24-Tabelle5[[#This Row],[Pause/ Zeitausgleich]])</f>
        <v/>
      </c>
      <c r="I76" s="44"/>
      <c r="J76" s="45" t="str">
        <f t="shared" si="6"/>
        <v/>
      </c>
      <c r="K76" s="45" t="str">
        <f>IF(ISNUMBER(N76),"",IF(WEEKDAY(Tabelle5[[#This Row],[Datum]],2)=6,IF(F76="","",MOD(F76-E76,1)*24-Tabelle5[[#This Row],[Pause/ Zeitausgleich]]),""))</f>
        <v/>
      </c>
      <c r="L76" s="45" t="str">
        <f>IF(ISNUMBER(N76),"",IF(WEEKDAY(Tabelle5[[#This Row],[Datum]],2)=7,IF(F76="","",MOD(F76-E76,1)*24-Tabelle5[[#This Row],[Pause/ Zeitausgleich]]),""))</f>
        <v/>
      </c>
      <c r="M76" s="45"/>
      <c r="N76" s="45" t="str">
        <f>IFERROR(IF(VLOOKUP(B76,'Feiertage-Stunden'!$B$2:$B$50,1,0),IF(F76="","",MOD(F76-E76,1)*24-Tabelle5[[#This Row],[Pause/ Zeitausgleich]])),"")</f>
        <v/>
      </c>
      <c r="O76" s="45" t="str">
        <f>IF(ISNUMBER(N76),"",IF(WEEKDAY(Tabelle5[[#This Row],[Datum]],2)=6,"",IF(WEEKDAY(Tabelle5[[#This Row],[Datum]],2)=7,"",IF(H76&gt;=8,"",SUM(8-H76)))))</f>
        <v/>
      </c>
      <c r="P76" s="99"/>
      <c r="Q76" s="99"/>
      <c r="R76" s="46" t="str">
        <f t="shared" si="4"/>
        <v/>
      </c>
      <c r="S76" s="99"/>
      <c r="T76" s="47" t="str">
        <f t="shared" si="5"/>
        <v/>
      </c>
    </row>
    <row r="77" spans="1:20" x14ac:dyDescent="0.3">
      <c r="A77" s="119"/>
      <c r="B77" s="96">
        <f t="shared" si="7"/>
        <v>44995</v>
      </c>
      <c r="C77" s="43" t="str">
        <f>TEXT(Tabelle5[[#This Row],[Datum]],"tt")</f>
        <v>10</v>
      </c>
      <c r="D77" s="43" t="str">
        <f>TEXT(Tabelle5[[#This Row],[Datum]],"TTT")</f>
        <v>Fr</v>
      </c>
      <c r="E77" s="71"/>
      <c r="F77" s="71"/>
      <c r="G77" s="45"/>
      <c r="H77" s="70" t="str">
        <f>IF(F77="","",MOD(F77-E77,1)*24-Tabelle5[[#This Row],[Pause/ Zeitausgleich]])</f>
        <v/>
      </c>
      <c r="I77" s="44"/>
      <c r="J77" s="45" t="str">
        <f t="shared" si="6"/>
        <v/>
      </c>
      <c r="K77" s="45" t="str">
        <f>IF(ISNUMBER(N77),"",IF(WEEKDAY(Tabelle5[[#This Row],[Datum]],2)=6,IF(F77="","",MOD(F77-E77,1)*24-Tabelle5[[#This Row],[Pause/ Zeitausgleich]]),""))</f>
        <v/>
      </c>
      <c r="L77" s="45" t="str">
        <f>IF(ISNUMBER(N77),"",IF(WEEKDAY(Tabelle5[[#This Row],[Datum]],2)=7,IF(F77="","",MOD(F77-E77,1)*24-Tabelle5[[#This Row],[Pause/ Zeitausgleich]]),""))</f>
        <v/>
      </c>
      <c r="M77" s="45"/>
      <c r="N77" s="45" t="str">
        <f>IFERROR(IF(VLOOKUP(B77,'Feiertage-Stunden'!$B$2:$B$50,1,0),IF(F77="","",MOD(F77-E77,1)*24-Tabelle5[[#This Row],[Pause/ Zeitausgleich]])),"")</f>
        <v/>
      </c>
      <c r="O77" s="45" t="str">
        <f>IF(ISNUMBER(N77),"",IF(WEEKDAY(Tabelle5[[#This Row],[Datum]],2)=6,"",IF(WEEKDAY(Tabelle5[[#This Row],[Datum]],2)=7,"",IF(H77&gt;=8,"",SUM(8-H77)))))</f>
        <v/>
      </c>
      <c r="P77" s="99"/>
      <c r="Q77" s="99"/>
      <c r="R77" s="46" t="str">
        <f t="shared" si="4"/>
        <v/>
      </c>
      <c r="S77" s="99"/>
      <c r="T77" s="47" t="str">
        <f t="shared" si="5"/>
        <v/>
      </c>
    </row>
    <row r="78" spans="1:20" x14ac:dyDescent="0.3">
      <c r="A78" s="119"/>
      <c r="B78" s="96">
        <f t="shared" si="7"/>
        <v>44996</v>
      </c>
      <c r="C78" s="43" t="str">
        <f>TEXT(Tabelle5[[#This Row],[Datum]],"tt")</f>
        <v>11</v>
      </c>
      <c r="D78" s="43" t="str">
        <f>TEXT(Tabelle5[[#This Row],[Datum]],"TTT")</f>
        <v>Sa</v>
      </c>
      <c r="E78" s="71"/>
      <c r="F78" s="71"/>
      <c r="G78" s="45"/>
      <c r="H78" s="70" t="str">
        <f>IF(F78="","",MOD(F78-E78,1)*24-Tabelle5[[#This Row],[Pause/ Zeitausgleich]])</f>
        <v/>
      </c>
      <c r="I78" s="44"/>
      <c r="J78" s="45" t="str">
        <f t="shared" si="6"/>
        <v/>
      </c>
      <c r="K78" s="45" t="str">
        <f>IF(ISNUMBER(N78),"",IF(WEEKDAY(Tabelle5[[#This Row],[Datum]],2)=6,IF(F78="","",MOD(F78-E78,1)*24-Tabelle5[[#This Row],[Pause/ Zeitausgleich]]),""))</f>
        <v/>
      </c>
      <c r="L78" s="45" t="str">
        <f>IF(ISNUMBER(N78),"",IF(WEEKDAY(Tabelle5[[#This Row],[Datum]],2)=7,IF(F78="","",MOD(F78-E78,1)*24-Tabelle5[[#This Row],[Pause/ Zeitausgleich]]),""))</f>
        <v/>
      </c>
      <c r="M78" s="45"/>
      <c r="N78" s="45" t="str">
        <f>IFERROR(IF(VLOOKUP(B78,'Feiertage-Stunden'!$B$2:$B$50,1,0),IF(F78="","",MOD(F78-E78,1)*24-Tabelle5[[#This Row],[Pause/ Zeitausgleich]])),"")</f>
        <v/>
      </c>
      <c r="O78" s="45" t="str">
        <f>IF(ISNUMBER(N78),"",IF(WEEKDAY(Tabelle5[[#This Row],[Datum]],2)=6,"",IF(WEEKDAY(Tabelle5[[#This Row],[Datum]],2)=7,"",IF(H78&gt;=8,"",SUM(8-H78)))))</f>
        <v/>
      </c>
      <c r="P78" s="99"/>
      <c r="Q78" s="99"/>
      <c r="R78" s="46" t="str">
        <f t="shared" si="4"/>
        <v/>
      </c>
      <c r="S78" s="99"/>
      <c r="T78" s="47" t="str">
        <f t="shared" si="5"/>
        <v/>
      </c>
    </row>
    <row r="79" spans="1:20" x14ac:dyDescent="0.3">
      <c r="A79" s="119"/>
      <c r="B79" s="96">
        <f t="shared" si="7"/>
        <v>44997</v>
      </c>
      <c r="C79" s="43" t="str">
        <f>TEXT(Tabelle5[[#This Row],[Datum]],"tt")</f>
        <v>12</v>
      </c>
      <c r="D79" s="43" t="str">
        <f>TEXT(Tabelle5[[#This Row],[Datum]],"TTT")</f>
        <v>So</v>
      </c>
      <c r="E79" s="71"/>
      <c r="F79" s="71"/>
      <c r="G79" s="45"/>
      <c r="H79" s="70" t="str">
        <f>IF(F79="","",MOD(F79-E79,1)*24-Tabelle5[[#This Row],[Pause/ Zeitausgleich]])</f>
        <v/>
      </c>
      <c r="I79" s="44"/>
      <c r="J79" s="45" t="str">
        <f t="shared" si="6"/>
        <v/>
      </c>
      <c r="K79" s="45" t="str">
        <f>IF(ISNUMBER(N79),"",IF(WEEKDAY(Tabelle5[[#This Row],[Datum]],2)=6,IF(F79="","",MOD(F79-E79,1)*24-Tabelle5[[#This Row],[Pause/ Zeitausgleich]]),""))</f>
        <v/>
      </c>
      <c r="L79" s="45" t="str">
        <f>IF(ISNUMBER(N79),"",IF(WEEKDAY(Tabelle5[[#This Row],[Datum]],2)=7,IF(F79="","",MOD(F79-E79,1)*24-Tabelle5[[#This Row],[Pause/ Zeitausgleich]]),""))</f>
        <v/>
      </c>
      <c r="M79" s="45"/>
      <c r="N79" s="45" t="str">
        <f>IFERROR(IF(VLOOKUP(B79,'Feiertage-Stunden'!$B$2:$B$50,1,0),IF(F79="","",MOD(F79-E79,1)*24-Tabelle5[[#This Row],[Pause/ Zeitausgleich]])),"")</f>
        <v/>
      </c>
      <c r="O79" s="45" t="str">
        <f>IF(ISNUMBER(N79),"",IF(WEEKDAY(Tabelle5[[#This Row],[Datum]],2)=6,"",IF(WEEKDAY(Tabelle5[[#This Row],[Datum]],2)=7,"",IF(H79&gt;=8,"",SUM(8-H79)))))</f>
        <v/>
      </c>
      <c r="P79" s="99"/>
      <c r="Q79" s="99"/>
      <c r="R79" s="46" t="str">
        <f t="shared" si="4"/>
        <v/>
      </c>
      <c r="S79" s="99"/>
      <c r="T79" s="47" t="str">
        <f t="shared" si="5"/>
        <v/>
      </c>
    </row>
    <row r="80" spans="1:20" x14ac:dyDescent="0.3">
      <c r="A80" s="119"/>
      <c r="B80" s="96">
        <f t="shared" si="7"/>
        <v>44998</v>
      </c>
      <c r="C80" s="43" t="str">
        <f>TEXT(Tabelle5[[#This Row],[Datum]],"tt")</f>
        <v>13</v>
      </c>
      <c r="D80" s="43" t="str">
        <f>TEXT(Tabelle5[[#This Row],[Datum]],"TTT")</f>
        <v>Mo</v>
      </c>
      <c r="E80" s="71"/>
      <c r="F80" s="71"/>
      <c r="G80" s="45"/>
      <c r="H80" s="70" t="str">
        <f>IF(F80="","",MOD(F80-E80,1)*24-Tabelle5[[#This Row],[Pause/ Zeitausgleich]])</f>
        <v/>
      </c>
      <c r="I80" s="44"/>
      <c r="J80" s="45" t="str">
        <f t="shared" si="6"/>
        <v/>
      </c>
      <c r="K80" s="45" t="str">
        <f>IF(ISNUMBER(N80),"",IF(WEEKDAY(Tabelle5[[#This Row],[Datum]],2)=6,IF(F80="","",MOD(F80-E80,1)*24-Tabelle5[[#This Row],[Pause/ Zeitausgleich]]),""))</f>
        <v/>
      </c>
      <c r="L80" s="45" t="str">
        <f>IF(ISNUMBER(N80),"",IF(WEEKDAY(Tabelle5[[#This Row],[Datum]],2)=7,IF(F80="","",MOD(F80-E80,1)*24-Tabelle5[[#This Row],[Pause/ Zeitausgleich]]),""))</f>
        <v/>
      </c>
      <c r="M80" s="45"/>
      <c r="N80" s="45" t="str">
        <f>IFERROR(IF(VLOOKUP(B80,'Feiertage-Stunden'!$B$2:$B$50,1,0),IF(F80="","",MOD(F80-E80,1)*24-Tabelle5[[#This Row],[Pause/ Zeitausgleich]])),"")</f>
        <v/>
      </c>
      <c r="O80" s="45" t="str">
        <f>IF(ISNUMBER(N80),"",IF(WEEKDAY(Tabelle5[[#This Row],[Datum]],2)=6,"",IF(WEEKDAY(Tabelle5[[#This Row],[Datum]],2)=7,"",IF(H80&gt;=8,"",SUM(8-H80)))))</f>
        <v/>
      </c>
      <c r="P80" s="99"/>
      <c r="Q80" s="99"/>
      <c r="R80" s="46" t="str">
        <f t="shared" si="4"/>
        <v/>
      </c>
      <c r="S80" s="99"/>
      <c r="T80" s="47" t="str">
        <f t="shared" si="5"/>
        <v/>
      </c>
    </row>
    <row r="81" spans="1:20" x14ac:dyDescent="0.3">
      <c r="A81" s="119"/>
      <c r="B81" s="96">
        <f t="shared" si="7"/>
        <v>44999</v>
      </c>
      <c r="C81" s="43" t="str">
        <f>TEXT(Tabelle5[[#This Row],[Datum]],"tt")</f>
        <v>14</v>
      </c>
      <c r="D81" s="43" t="str">
        <f>TEXT(Tabelle5[[#This Row],[Datum]],"TTT")</f>
        <v>Di</v>
      </c>
      <c r="E81" s="71"/>
      <c r="F81" s="71"/>
      <c r="G81" s="45"/>
      <c r="H81" s="70" t="str">
        <f>IF(F81="","",MOD(F81-E81,1)*24-Tabelle5[[#This Row],[Pause/ Zeitausgleich]])</f>
        <v/>
      </c>
      <c r="I81" s="44"/>
      <c r="J81" s="45" t="str">
        <f t="shared" si="6"/>
        <v/>
      </c>
      <c r="K81" s="45" t="str">
        <f>IF(ISNUMBER(N81),"",IF(WEEKDAY(Tabelle5[[#This Row],[Datum]],2)=6,IF(F81="","",MOD(F81-E81,1)*24-Tabelle5[[#This Row],[Pause/ Zeitausgleich]]),""))</f>
        <v/>
      </c>
      <c r="L81" s="45" t="str">
        <f>IF(ISNUMBER(N81),"",IF(WEEKDAY(Tabelle5[[#This Row],[Datum]],2)=7,IF(F81="","",MOD(F81-E81,1)*24-Tabelle5[[#This Row],[Pause/ Zeitausgleich]]),""))</f>
        <v/>
      </c>
      <c r="M81" s="45"/>
      <c r="N81" s="45" t="str">
        <f>IFERROR(IF(VLOOKUP(B81,'Feiertage-Stunden'!$B$2:$B$50,1,0),IF(F81="","",MOD(F81-E81,1)*24-Tabelle5[[#This Row],[Pause/ Zeitausgleich]])),"")</f>
        <v/>
      </c>
      <c r="O81" s="45" t="str">
        <f>IF(ISNUMBER(N81),"",IF(WEEKDAY(Tabelle5[[#This Row],[Datum]],2)=6,"",IF(WEEKDAY(Tabelle5[[#This Row],[Datum]],2)=7,"",IF(H81&gt;=8,"",SUM(8-H81)))))</f>
        <v/>
      </c>
      <c r="P81" s="99"/>
      <c r="Q81" s="99"/>
      <c r="R81" s="46" t="str">
        <f t="shared" si="4"/>
        <v/>
      </c>
      <c r="S81" s="99"/>
      <c r="T81" s="47" t="str">
        <f t="shared" si="5"/>
        <v/>
      </c>
    </row>
    <row r="82" spans="1:20" x14ac:dyDescent="0.3">
      <c r="A82" s="119"/>
      <c r="B82" s="96">
        <f t="shared" si="7"/>
        <v>45000</v>
      </c>
      <c r="C82" s="43" t="str">
        <f>TEXT(Tabelle5[[#This Row],[Datum]],"tt")</f>
        <v>15</v>
      </c>
      <c r="D82" s="43" t="str">
        <f>TEXT(Tabelle5[[#This Row],[Datum]],"TTT")</f>
        <v>Mi</v>
      </c>
      <c r="E82" s="71"/>
      <c r="F82" s="71"/>
      <c r="G82" s="45"/>
      <c r="H82" s="70" t="str">
        <f>IF(F82="","",MOD(F82-E82,1)*24-Tabelle5[[#This Row],[Pause/ Zeitausgleich]])</f>
        <v/>
      </c>
      <c r="I82" s="44"/>
      <c r="J82" s="45" t="str">
        <f t="shared" si="6"/>
        <v/>
      </c>
      <c r="K82" s="45" t="str">
        <f>IF(ISNUMBER(N82),"",IF(WEEKDAY(Tabelle5[[#This Row],[Datum]],2)=6,IF(F82="","",MOD(F82-E82,1)*24-Tabelle5[[#This Row],[Pause/ Zeitausgleich]]),""))</f>
        <v/>
      </c>
      <c r="L82" s="45" t="str">
        <f>IF(ISNUMBER(N82),"",IF(WEEKDAY(Tabelle5[[#This Row],[Datum]],2)=7,IF(F82="","",MOD(F82-E82,1)*24-Tabelle5[[#This Row],[Pause/ Zeitausgleich]]),""))</f>
        <v/>
      </c>
      <c r="M82" s="45"/>
      <c r="N82" s="45" t="str">
        <f>IFERROR(IF(VLOOKUP(B82,'Feiertage-Stunden'!$B$2:$B$50,1,0),IF(F82="","",MOD(F82-E82,1)*24-Tabelle5[[#This Row],[Pause/ Zeitausgleich]])),"")</f>
        <v/>
      </c>
      <c r="O82" s="45" t="str">
        <f>IF(ISNUMBER(N82),"",IF(WEEKDAY(Tabelle5[[#This Row],[Datum]],2)=6,"",IF(WEEKDAY(Tabelle5[[#This Row],[Datum]],2)=7,"",IF(H82&gt;=8,"",SUM(8-H82)))))</f>
        <v/>
      </c>
      <c r="P82" s="99"/>
      <c r="Q82" s="99"/>
      <c r="R82" s="46" t="str">
        <f t="shared" si="4"/>
        <v/>
      </c>
      <c r="S82" s="99"/>
      <c r="T82" s="47" t="str">
        <f t="shared" si="5"/>
        <v/>
      </c>
    </row>
    <row r="83" spans="1:20" x14ac:dyDescent="0.3">
      <c r="A83" s="119"/>
      <c r="B83" s="96">
        <f t="shared" si="7"/>
        <v>45001</v>
      </c>
      <c r="C83" s="43" t="str">
        <f>TEXT(Tabelle5[[#This Row],[Datum]],"tt")</f>
        <v>16</v>
      </c>
      <c r="D83" s="43" t="str">
        <f>TEXT(Tabelle5[[#This Row],[Datum]],"TTT")</f>
        <v>Do</v>
      </c>
      <c r="E83" s="71"/>
      <c r="F83" s="71"/>
      <c r="G83" s="45"/>
      <c r="H83" s="70" t="str">
        <f>IF(F83="","",MOD(F83-E83,1)*24-Tabelle5[[#This Row],[Pause/ Zeitausgleich]])</f>
        <v/>
      </c>
      <c r="I83" s="44"/>
      <c r="J83" s="45" t="str">
        <f t="shared" si="6"/>
        <v/>
      </c>
      <c r="K83" s="45" t="str">
        <f>IF(ISNUMBER(N83),"",IF(WEEKDAY(Tabelle5[[#This Row],[Datum]],2)=6,IF(F83="","",MOD(F83-E83,1)*24-Tabelle5[[#This Row],[Pause/ Zeitausgleich]]),""))</f>
        <v/>
      </c>
      <c r="L83" s="45" t="str">
        <f>IF(ISNUMBER(N83),"",IF(WEEKDAY(Tabelle5[[#This Row],[Datum]],2)=7,IF(F83="","",MOD(F83-E83,1)*24-Tabelle5[[#This Row],[Pause/ Zeitausgleich]]),""))</f>
        <v/>
      </c>
      <c r="M83" s="45"/>
      <c r="N83" s="45" t="str">
        <f>IFERROR(IF(VLOOKUP(B83,'Feiertage-Stunden'!$B$2:$B$50,1,0),IF(F83="","",MOD(F83-E83,1)*24-Tabelle5[[#This Row],[Pause/ Zeitausgleich]])),"")</f>
        <v/>
      </c>
      <c r="O83" s="45" t="str">
        <f>IF(ISNUMBER(N83),"",IF(WEEKDAY(Tabelle5[[#This Row],[Datum]],2)=6,"",IF(WEEKDAY(Tabelle5[[#This Row],[Datum]],2)=7,"",IF(H83&gt;=8,"",SUM(8-H83)))))</f>
        <v/>
      </c>
      <c r="P83" s="99"/>
      <c r="Q83" s="99"/>
      <c r="R83" s="46" t="str">
        <f t="shared" si="4"/>
        <v/>
      </c>
      <c r="S83" s="99"/>
      <c r="T83" s="47" t="str">
        <f t="shared" si="5"/>
        <v/>
      </c>
    </row>
    <row r="84" spans="1:20" x14ac:dyDescent="0.3">
      <c r="A84" s="119"/>
      <c r="B84" s="96">
        <f t="shared" si="7"/>
        <v>45002</v>
      </c>
      <c r="C84" s="43" t="str">
        <f>TEXT(Tabelle5[[#This Row],[Datum]],"tt")</f>
        <v>17</v>
      </c>
      <c r="D84" s="43" t="str">
        <f>TEXT(Tabelle5[[#This Row],[Datum]],"TTT")</f>
        <v>Fr</v>
      </c>
      <c r="E84" s="71"/>
      <c r="F84" s="71"/>
      <c r="G84" s="45"/>
      <c r="H84" s="70" t="str">
        <f>IF(F84="","",MOD(F84-E84,1)*24-Tabelle5[[#This Row],[Pause/ Zeitausgleich]])</f>
        <v/>
      </c>
      <c r="I84" s="44"/>
      <c r="J84" s="45" t="str">
        <f t="shared" si="6"/>
        <v/>
      </c>
      <c r="K84" s="45" t="str">
        <f>IF(ISNUMBER(N84),"",IF(WEEKDAY(Tabelle5[[#This Row],[Datum]],2)=6,IF(F84="","",MOD(F84-E84,1)*24-Tabelle5[[#This Row],[Pause/ Zeitausgleich]]),""))</f>
        <v/>
      </c>
      <c r="L84" s="45" t="str">
        <f>IF(ISNUMBER(N84),"",IF(WEEKDAY(Tabelle5[[#This Row],[Datum]],2)=7,IF(F84="","",MOD(F84-E84,1)*24-Tabelle5[[#This Row],[Pause/ Zeitausgleich]]),""))</f>
        <v/>
      </c>
      <c r="M84" s="45"/>
      <c r="N84" s="45" t="str">
        <f>IFERROR(IF(VLOOKUP(B84,'Feiertage-Stunden'!$B$2:$B$50,1,0),IF(F84="","",MOD(F84-E84,1)*24-Tabelle5[[#This Row],[Pause/ Zeitausgleich]])),"")</f>
        <v/>
      </c>
      <c r="O84" s="45" t="str">
        <f>IF(ISNUMBER(N84),"",IF(WEEKDAY(Tabelle5[[#This Row],[Datum]],2)=6,"",IF(WEEKDAY(Tabelle5[[#This Row],[Datum]],2)=7,"",IF(H84&gt;=8,"",SUM(8-H84)))))</f>
        <v/>
      </c>
      <c r="P84" s="99"/>
      <c r="Q84" s="99"/>
      <c r="R84" s="46" t="str">
        <f t="shared" si="4"/>
        <v/>
      </c>
      <c r="S84" s="99"/>
      <c r="T84" s="47" t="str">
        <f t="shared" si="5"/>
        <v/>
      </c>
    </row>
    <row r="85" spans="1:20" x14ac:dyDescent="0.3">
      <c r="A85" s="119"/>
      <c r="B85" s="96">
        <f t="shared" si="7"/>
        <v>45003</v>
      </c>
      <c r="C85" s="43" t="str">
        <f>TEXT(Tabelle5[[#This Row],[Datum]],"tt")</f>
        <v>18</v>
      </c>
      <c r="D85" s="43" t="str">
        <f>TEXT(Tabelle5[[#This Row],[Datum]],"TTT")</f>
        <v>Sa</v>
      </c>
      <c r="E85" s="71"/>
      <c r="F85" s="71"/>
      <c r="G85" s="45"/>
      <c r="H85" s="70" t="str">
        <f>IF(F85="","",MOD(F85-E85,1)*24-Tabelle5[[#This Row],[Pause/ Zeitausgleich]])</f>
        <v/>
      </c>
      <c r="I85" s="44"/>
      <c r="J85" s="45" t="str">
        <f t="shared" si="6"/>
        <v/>
      </c>
      <c r="K85" s="45" t="str">
        <f>IF(ISNUMBER(N85),"",IF(WEEKDAY(Tabelle5[[#This Row],[Datum]],2)=6,IF(F85="","",MOD(F85-E85,1)*24-Tabelle5[[#This Row],[Pause/ Zeitausgleich]]),""))</f>
        <v/>
      </c>
      <c r="L85" s="45" t="str">
        <f>IF(ISNUMBER(N85),"",IF(WEEKDAY(Tabelle5[[#This Row],[Datum]],2)=7,IF(F85="","",MOD(F85-E85,1)*24-Tabelle5[[#This Row],[Pause/ Zeitausgleich]]),""))</f>
        <v/>
      </c>
      <c r="M85" s="45"/>
      <c r="N85" s="45" t="str">
        <f>IFERROR(IF(VLOOKUP(B85,'Feiertage-Stunden'!$B$2:$B$50,1,0),IF(F85="","",MOD(F85-E85,1)*24-Tabelle5[[#This Row],[Pause/ Zeitausgleich]])),"")</f>
        <v/>
      </c>
      <c r="O85" s="45" t="str">
        <f>IF(ISNUMBER(N85),"",IF(WEEKDAY(Tabelle5[[#This Row],[Datum]],2)=6,"",IF(WEEKDAY(Tabelle5[[#This Row],[Datum]],2)=7,"",IF(H85&gt;=8,"",SUM(8-H85)))))</f>
        <v/>
      </c>
      <c r="P85" s="99"/>
      <c r="Q85" s="99"/>
      <c r="R85" s="46" t="str">
        <f t="shared" si="4"/>
        <v/>
      </c>
      <c r="S85" s="99"/>
      <c r="T85" s="47" t="str">
        <f t="shared" si="5"/>
        <v/>
      </c>
    </row>
    <row r="86" spans="1:20" x14ac:dyDescent="0.3">
      <c r="A86" s="119"/>
      <c r="B86" s="96">
        <f t="shared" si="7"/>
        <v>45004</v>
      </c>
      <c r="C86" s="43" t="str">
        <f>TEXT(Tabelle5[[#This Row],[Datum]],"tt")</f>
        <v>19</v>
      </c>
      <c r="D86" s="43" t="str">
        <f>TEXT(Tabelle5[[#This Row],[Datum]],"TTT")</f>
        <v>So</v>
      </c>
      <c r="E86" s="71"/>
      <c r="F86" s="71"/>
      <c r="G86" s="45"/>
      <c r="H86" s="70" t="str">
        <f>IF(F86="","",MOD(F86-E86,1)*24-Tabelle5[[#This Row],[Pause/ Zeitausgleich]])</f>
        <v/>
      </c>
      <c r="I86" s="44"/>
      <c r="J86" s="45" t="str">
        <f t="shared" si="6"/>
        <v/>
      </c>
      <c r="K86" s="45" t="str">
        <f>IF(ISNUMBER(N86),"",IF(WEEKDAY(Tabelle5[[#This Row],[Datum]],2)=6,IF(F86="","",MOD(F86-E86,1)*24-Tabelle5[[#This Row],[Pause/ Zeitausgleich]]),""))</f>
        <v/>
      </c>
      <c r="L86" s="45" t="str">
        <f>IF(ISNUMBER(N86),"",IF(WEEKDAY(Tabelle5[[#This Row],[Datum]],2)=7,IF(F86="","",MOD(F86-E86,1)*24-Tabelle5[[#This Row],[Pause/ Zeitausgleich]]),""))</f>
        <v/>
      </c>
      <c r="M86" s="45"/>
      <c r="N86" s="45" t="str">
        <f>IFERROR(IF(VLOOKUP(B86,'Feiertage-Stunden'!$B$2:$B$50,1,0),IF(F86="","",MOD(F86-E86,1)*24-Tabelle5[[#This Row],[Pause/ Zeitausgleich]])),"")</f>
        <v/>
      </c>
      <c r="O86" s="45" t="str">
        <f>IF(ISNUMBER(N86),"",IF(WEEKDAY(Tabelle5[[#This Row],[Datum]],2)=6,"",IF(WEEKDAY(Tabelle5[[#This Row],[Datum]],2)=7,"",IF(H86&gt;=8,"",SUM(8-H86)))))</f>
        <v/>
      </c>
      <c r="P86" s="99"/>
      <c r="Q86" s="99"/>
      <c r="R86" s="46" t="str">
        <f t="shared" si="4"/>
        <v/>
      </c>
      <c r="S86" s="99"/>
      <c r="T86" s="47" t="str">
        <f t="shared" si="5"/>
        <v/>
      </c>
    </row>
    <row r="87" spans="1:20" x14ac:dyDescent="0.3">
      <c r="A87" s="119"/>
      <c r="B87" s="96">
        <f t="shared" si="7"/>
        <v>45005</v>
      </c>
      <c r="C87" s="43" t="str">
        <f>TEXT(Tabelle5[[#This Row],[Datum]],"tt")</f>
        <v>20</v>
      </c>
      <c r="D87" s="43" t="str">
        <f>TEXT(Tabelle5[[#This Row],[Datum]],"TTT")</f>
        <v>Mo</v>
      </c>
      <c r="E87" s="71"/>
      <c r="F87" s="71"/>
      <c r="G87" s="45"/>
      <c r="H87" s="70" t="str">
        <f>IF(F87="","",MOD(F87-E87,1)*24-Tabelle5[[#This Row],[Pause/ Zeitausgleich]])</f>
        <v/>
      </c>
      <c r="I87" s="44"/>
      <c r="J87" s="45" t="str">
        <f t="shared" si="6"/>
        <v/>
      </c>
      <c r="K87" s="45" t="str">
        <f>IF(ISNUMBER(N87),"",IF(WEEKDAY(Tabelle5[[#This Row],[Datum]],2)=6,IF(F87="","",MOD(F87-E87,1)*24-Tabelle5[[#This Row],[Pause/ Zeitausgleich]]),""))</f>
        <v/>
      </c>
      <c r="L87" s="45" t="str">
        <f>IF(ISNUMBER(N87),"",IF(WEEKDAY(Tabelle5[[#This Row],[Datum]],2)=7,IF(F87="","",MOD(F87-E87,1)*24-Tabelle5[[#This Row],[Pause/ Zeitausgleich]]),""))</f>
        <v/>
      </c>
      <c r="M87" s="45"/>
      <c r="N87" s="45" t="str">
        <f>IFERROR(IF(VLOOKUP(B87,'Feiertage-Stunden'!$B$2:$B$50,1,0),IF(F87="","",MOD(F87-E87,1)*24-Tabelle5[[#This Row],[Pause/ Zeitausgleich]])),"")</f>
        <v/>
      </c>
      <c r="O87" s="45" t="str">
        <f>IF(ISNUMBER(N87),"",IF(WEEKDAY(Tabelle5[[#This Row],[Datum]],2)=6,"",IF(WEEKDAY(Tabelle5[[#This Row],[Datum]],2)=7,"",IF(H87&gt;=8,"",SUM(8-H87)))))</f>
        <v/>
      </c>
      <c r="P87" s="99"/>
      <c r="Q87" s="99"/>
      <c r="R87" s="46" t="str">
        <f t="shared" si="4"/>
        <v/>
      </c>
      <c r="S87" s="99"/>
      <c r="T87" s="47" t="str">
        <f t="shared" si="5"/>
        <v/>
      </c>
    </row>
    <row r="88" spans="1:20" x14ac:dyDescent="0.3">
      <c r="A88" s="119"/>
      <c r="B88" s="96">
        <f t="shared" si="7"/>
        <v>45006</v>
      </c>
      <c r="C88" s="43" t="str">
        <f>TEXT(Tabelle5[[#This Row],[Datum]],"tt")</f>
        <v>21</v>
      </c>
      <c r="D88" s="43" t="str">
        <f>TEXT(Tabelle5[[#This Row],[Datum]],"TTT")</f>
        <v>Di</v>
      </c>
      <c r="E88" s="71"/>
      <c r="F88" s="71"/>
      <c r="G88" s="45"/>
      <c r="H88" s="70" t="str">
        <f>IF(F88="","",MOD(F88-E88,1)*24-Tabelle5[[#This Row],[Pause/ Zeitausgleich]])</f>
        <v/>
      </c>
      <c r="I88" s="44"/>
      <c r="J88" s="45" t="str">
        <f t="shared" si="6"/>
        <v/>
      </c>
      <c r="K88" s="45" t="str">
        <f>IF(ISNUMBER(N88),"",IF(WEEKDAY(Tabelle5[[#This Row],[Datum]],2)=6,IF(F88="","",MOD(F88-E88,1)*24-Tabelle5[[#This Row],[Pause/ Zeitausgleich]]),""))</f>
        <v/>
      </c>
      <c r="L88" s="45" t="str">
        <f>IF(ISNUMBER(N88),"",IF(WEEKDAY(Tabelle5[[#This Row],[Datum]],2)=7,IF(F88="","",MOD(F88-E88,1)*24-Tabelle5[[#This Row],[Pause/ Zeitausgleich]]),""))</f>
        <v/>
      </c>
      <c r="M88" s="45"/>
      <c r="N88" s="45" t="str">
        <f>IFERROR(IF(VLOOKUP(B88,'Feiertage-Stunden'!$B$2:$B$50,1,0),IF(F88="","",MOD(F88-E88,1)*24-Tabelle5[[#This Row],[Pause/ Zeitausgleich]])),"")</f>
        <v/>
      </c>
      <c r="O88" s="45" t="str">
        <f>IF(ISNUMBER(N88),"",IF(WEEKDAY(Tabelle5[[#This Row],[Datum]],2)=6,"",IF(WEEKDAY(Tabelle5[[#This Row],[Datum]],2)=7,"",IF(H88&gt;=8,"",SUM(8-H88)))))</f>
        <v/>
      </c>
      <c r="P88" s="99"/>
      <c r="Q88" s="99"/>
      <c r="R88" s="46" t="str">
        <f t="shared" si="4"/>
        <v/>
      </c>
      <c r="S88" s="99"/>
      <c r="T88" s="47" t="str">
        <f t="shared" si="5"/>
        <v/>
      </c>
    </row>
    <row r="89" spans="1:20" x14ac:dyDescent="0.3">
      <c r="A89" s="119"/>
      <c r="B89" s="96">
        <f t="shared" si="7"/>
        <v>45007</v>
      </c>
      <c r="C89" s="43" t="str">
        <f>TEXT(Tabelle5[[#This Row],[Datum]],"tt")</f>
        <v>22</v>
      </c>
      <c r="D89" s="43" t="str">
        <f>TEXT(Tabelle5[[#This Row],[Datum]],"TTT")</f>
        <v>Mi</v>
      </c>
      <c r="E89" s="71"/>
      <c r="F89" s="71"/>
      <c r="G89" s="45"/>
      <c r="H89" s="70" t="str">
        <f>IF(F89="","",MOD(F89-E89,1)*24-Tabelle5[[#This Row],[Pause/ Zeitausgleich]])</f>
        <v/>
      </c>
      <c r="I89" s="44"/>
      <c r="J89" s="45" t="str">
        <f t="shared" si="6"/>
        <v/>
      </c>
      <c r="K89" s="45" t="str">
        <f>IF(ISNUMBER(N89),"",IF(WEEKDAY(Tabelle5[[#This Row],[Datum]],2)=6,IF(F89="","",MOD(F89-E89,1)*24-Tabelle5[[#This Row],[Pause/ Zeitausgleich]]),""))</f>
        <v/>
      </c>
      <c r="L89" s="45" t="str">
        <f>IF(ISNUMBER(N89),"",IF(WEEKDAY(Tabelle5[[#This Row],[Datum]],2)=7,IF(F89="","",MOD(F89-E89,1)*24-Tabelle5[[#This Row],[Pause/ Zeitausgleich]]),""))</f>
        <v/>
      </c>
      <c r="M89" s="45"/>
      <c r="N89" s="45" t="str">
        <f>IFERROR(IF(VLOOKUP(B89,'Feiertage-Stunden'!$B$2:$B$50,1,0),IF(F89="","",MOD(F89-E89,1)*24-Tabelle5[[#This Row],[Pause/ Zeitausgleich]])),"")</f>
        <v/>
      </c>
      <c r="O89" s="45" t="str">
        <f>IF(ISNUMBER(N89),"",IF(WEEKDAY(Tabelle5[[#This Row],[Datum]],2)=6,"",IF(WEEKDAY(Tabelle5[[#This Row],[Datum]],2)=7,"",IF(H89&gt;=8,"",SUM(8-H89)))))</f>
        <v/>
      </c>
      <c r="P89" s="99"/>
      <c r="Q89" s="99"/>
      <c r="R89" s="46" t="str">
        <f t="shared" si="4"/>
        <v/>
      </c>
      <c r="S89" s="99"/>
      <c r="T89" s="47" t="str">
        <f t="shared" si="5"/>
        <v/>
      </c>
    </row>
    <row r="90" spans="1:20" x14ac:dyDescent="0.3">
      <c r="A90" s="119"/>
      <c r="B90" s="96">
        <f t="shared" si="7"/>
        <v>45008</v>
      </c>
      <c r="C90" s="43" t="str">
        <f>TEXT(Tabelle5[[#This Row],[Datum]],"tt")</f>
        <v>23</v>
      </c>
      <c r="D90" s="43" t="str">
        <f>TEXT(Tabelle5[[#This Row],[Datum]],"TTT")</f>
        <v>Do</v>
      </c>
      <c r="E90" s="71"/>
      <c r="F90" s="71"/>
      <c r="G90" s="45"/>
      <c r="H90" s="70" t="str">
        <f>IF(F90="","",MOD(F90-E90,1)*24-Tabelle5[[#This Row],[Pause/ Zeitausgleich]])</f>
        <v/>
      </c>
      <c r="I90" s="44"/>
      <c r="J90" s="45" t="str">
        <f t="shared" si="6"/>
        <v/>
      </c>
      <c r="K90" s="45" t="str">
        <f>IF(ISNUMBER(N90),"",IF(WEEKDAY(Tabelle5[[#This Row],[Datum]],2)=6,IF(F90="","",MOD(F90-E90,1)*24-Tabelle5[[#This Row],[Pause/ Zeitausgleich]]),""))</f>
        <v/>
      </c>
      <c r="L90" s="45" t="str">
        <f>IF(ISNUMBER(N90),"",IF(WEEKDAY(Tabelle5[[#This Row],[Datum]],2)=7,IF(F90="","",MOD(F90-E90,1)*24-Tabelle5[[#This Row],[Pause/ Zeitausgleich]]),""))</f>
        <v/>
      </c>
      <c r="M90" s="45"/>
      <c r="N90" s="45" t="str">
        <f>IFERROR(IF(VLOOKUP(B90,'Feiertage-Stunden'!$B$2:$B$50,1,0),IF(F90="","",MOD(F90-E90,1)*24-Tabelle5[[#This Row],[Pause/ Zeitausgleich]])),"")</f>
        <v/>
      </c>
      <c r="O90" s="45" t="str">
        <f>IF(ISNUMBER(N90),"",IF(WEEKDAY(Tabelle5[[#This Row],[Datum]],2)=6,"",IF(WEEKDAY(Tabelle5[[#This Row],[Datum]],2)=7,"",IF(H90&gt;=8,"",SUM(8-H90)))))</f>
        <v/>
      </c>
      <c r="P90" s="99"/>
      <c r="Q90" s="99"/>
      <c r="R90" s="46" t="str">
        <f t="shared" si="4"/>
        <v/>
      </c>
      <c r="S90" s="99"/>
      <c r="T90" s="47" t="str">
        <f t="shared" si="5"/>
        <v/>
      </c>
    </row>
    <row r="91" spans="1:20" x14ac:dyDescent="0.3">
      <c r="A91" s="119"/>
      <c r="B91" s="96">
        <f t="shared" si="7"/>
        <v>45009</v>
      </c>
      <c r="C91" s="43" t="str">
        <f>TEXT(Tabelle5[[#This Row],[Datum]],"tt")</f>
        <v>24</v>
      </c>
      <c r="D91" s="43" t="str">
        <f>TEXT(Tabelle5[[#This Row],[Datum]],"TTT")</f>
        <v>Fr</v>
      </c>
      <c r="E91" s="71"/>
      <c r="F91" s="71"/>
      <c r="G91" s="45"/>
      <c r="H91" s="70" t="str">
        <f>IF(F91="","",MOD(F91-E91,1)*24-Tabelle5[[#This Row],[Pause/ Zeitausgleich]])</f>
        <v/>
      </c>
      <c r="I91" s="44"/>
      <c r="J91" s="45" t="str">
        <f t="shared" si="6"/>
        <v/>
      </c>
      <c r="K91" s="45" t="str">
        <f>IF(ISNUMBER(N91),"",IF(WEEKDAY(Tabelle5[[#This Row],[Datum]],2)=6,IF(F91="","",MOD(F91-E91,1)*24-Tabelle5[[#This Row],[Pause/ Zeitausgleich]]),""))</f>
        <v/>
      </c>
      <c r="L91" s="45" t="str">
        <f>IF(ISNUMBER(N91),"",IF(WEEKDAY(Tabelle5[[#This Row],[Datum]],2)=7,IF(F91="","",MOD(F91-E91,1)*24-Tabelle5[[#This Row],[Pause/ Zeitausgleich]]),""))</f>
        <v/>
      </c>
      <c r="M91" s="45"/>
      <c r="N91" s="45" t="str">
        <f>IFERROR(IF(VLOOKUP(B91,'Feiertage-Stunden'!$B$2:$B$50,1,0),IF(F91="","",MOD(F91-E91,1)*24-Tabelle5[[#This Row],[Pause/ Zeitausgleich]])),"")</f>
        <v/>
      </c>
      <c r="O91" s="45" t="str">
        <f>IF(ISNUMBER(N91),"",IF(WEEKDAY(Tabelle5[[#This Row],[Datum]],2)=6,"",IF(WEEKDAY(Tabelle5[[#This Row],[Datum]],2)=7,"",IF(H91&gt;=8,"",SUM(8-H91)))))</f>
        <v/>
      </c>
      <c r="P91" s="99"/>
      <c r="Q91" s="99"/>
      <c r="R91" s="46" t="str">
        <f t="shared" si="4"/>
        <v/>
      </c>
      <c r="S91" s="99"/>
      <c r="T91" s="47" t="str">
        <f t="shared" si="5"/>
        <v/>
      </c>
    </row>
    <row r="92" spans="1:20" x14ac:dyDescent="0.3">
      <c r="A92" s="119"/>
      <c r="B92" s="96">
        <f t="shared" si="7"/>
        <v>45010</v>
      </c>
      <c r="C92" s="43" t="str">
        <f>TEXT(Tabelle5[[#This Row],[Datum]],"tt")</f>
        <v>25</v>
      </c>
      <c r="D92" s="43" t="str">
        <f>TEXT(Tabelle5[[#This Row],[Datum]],"TTT")</f>
        <v>Sa</v>
      </c>
      <c r="E92" s="71"/>
      <c r="F92" s="71"/>
      <c r="G92" s="45"/>
      <c r="H92" s="70" t="str">
        <f>IF(F92="","",MOD(F92-E92,1)*24-Tabelle5[[#This Row],[Pause/ Zeitausgleich]])</f>
        <v/>
      </c>
      <c r="I92" s="44"/>
      <c r="J92" s="45" t="str">
        <f t="shared" si="6"/>
        <v/>
      </c>
      <c r="K92" s="45" t="str">
        <f>IF(ISNUMBER(N92),"",IF(WEEKDAY(Tabelle5[[#This Row],[Datum]],2)=6,IF(F92="","",MOD(F92-E92,1)*24-Tabelle5[[#This Row],[Pause/ Zeitausgleich]]),""))</f>
        <v/>
      </c>
      <c r="L92" s="45" t="str">
        <f>IF(ISNUMBER(N92),"",IF(WEEKDAY(Tabelle5[[#This Row],[Datum]],2)=7,IF(F92="","",MOD(F92-E92,1)*24-Tabelle5[[#This Row],[Pause/ Zeitausgleich]]),""))</f>
        <v/>
      </c>
      <c r="M92" s="45"/>
      <c r="N92" s="45" t="str">
        <f>IFERROR(IF(VLOOKUP(B92,'Feiertage-Stunden'!$B$2:$B$50,1,0),IF(F92="","",MOD(F92-E92,1)*24-Tabelle5[[#This Row],[Pause/ Zeitausgleich]])),"")</f>
        <v/>
      </c>
      <c r="O92" s="45" t="str">
        <f>IF(ISNUMBER(N92),"",IF(WEEKDAY(Tabelle5[[#This Row],[Datum]],2)=6,"",IF(WEEKDAY(Tabelle5[[#This Row],[Datum]],2)=7,"",IF(H92&gt;=8,"",SUM(8-H92)))))</f>
        <v/>
      </c>
      <c r="P92" s="99"/>
      <c r="Q92" s="99"/>
      <c r="R92" s="46" t="str">
        <f t="shared" si="4"/>
        <v/>
      </c>
      <c r="S92" s="99"/>
      <c r="T92" s="47" t="str">
        <f t="shared" si="5"/>
        <v/>
      </c>
    </row>
    <row r="93" spans="1:20" x14ac:dyDescent="0.3">
      <c r="A93" s="119"/>
      <c r="B93" s="96">
        <f t="shared" si="7"/>
        <v>45011</v>
      </c>
      <c r="C93" s="43" t="str">
        <f>TEXT(Tabelle5[[#This Row],[Datum]],"tt")</f>
        <v>26</v>
      </c>
      <c r="D93" s="43" t="str">
        <f>TEXT(Tabelle5[[#This Row],[Datum]],"TTT")</f>
        <v>So</v>
      </c>
      <c r="E93" s="71"/>
      <c r="F93" s="71"/>
      <c r="G93" s="45"/>
      <c r="H93" s="70" t="str">
        <f>IF(F93="","",MOD(F93-E93,1)*24-Tabelle5[[#This Row],[Pause/ Zeitausgleich]])</f>
        <v/>
      </c>
      <c r="I93" s="44"/>
      <c r="J93" s="45" t="str">
        <f t="shared" si="6"/>
        <v/>
      </c>
      <c r="K93" s="45" t="str">
        <f>IF(ISNUMBER(N93),"",IF(WEEKDAY(Tabelle5[[#This Row],[Datum]],2)=6,IF(F93="","",MOD(F93-E93,1)*24-Tabelle5[[#This Row],[Pause/ Zeitausgleich]]),""))</f>
        <v/>
      </c>
      <c r="L93" s="45" t="str">
        <f>IF(ISNUMBER(N93),"",IF(WEEKDAY(Tabelle5[[#This Row],[Datum]],2)=7,IF(F93="","",MOD(F93-E93,1)*24-Tabelle5[[#This Row],[Pause/ Zeitausgleich]]),""))</f>
        <v/>
      </c>
      <c r="M93" s="45"/>
      <c r="N93" s="45" t="str">
        <f>IFERROR(IF(VLOOKUP(B93,'Feiertage-Stunden'!$B$2:$B$50,1,0),IF(F93="","",MOD(F93-E93,1)*24-Tabelle5[[#This Row],[Pause/ Zeitausgleich]])),"")</f>
        <v/>
      </c>
      <c r="O93" s="45" t="str">
        <f>IF(ISNUMBER(N93),"",IF(WEEKDAY(Tabelle5[[#This Row],[Datum]],2)=6,"",IF(WEEKDAY(Tabelle5[[#This Row],[Datum]],2)=7,"",IF(H93&gt;=8,"",SUM(8-H93)))))</f>
        <v/>
      </c>
      <c r="P93" s="99"/>
      <c r="Q93" s="99"/>
      <c r="R93" s="46" t="str">
        <f t="shared" si="4"/>
        <v/>
      </c>
      <c r="S93" s="99"/>
      <c r="T93" s="47" t="str">
        <f t="shared" si="5"/>
        <v/>
      </c>
    </row>
    <row r="94" spans="1:20" x14ac:dyDescent="0.3">
      <c r="A94" s="119"/>
      <c r="B94" s="96">
        <f t="shared" si="7"/>
        <v>45012</v>
      </c>
      <c r="C94" s="43" t="str">
        <f>TEXT(Tabelle5[[#This Row],[Datum]],"tt")</f>
        <v>27</v>
      </c>
      <c r="D94" s="43" t="str">
        <f>TEXT(Tabelle5[[#This Row],[Datum]],"TTT")</f>
        <v>Mo</v>
      </c>
      <c r="E94" s="71"/>
      <c r="F94" s="71"/>
      <c r="G94" s="45"/>
      <c r="H94" s="70" t="str">
        <f>IF(F94="","",MOD(F94-E94,1)*24-Tabelle5[[#This Row],[Pause/ Zeitausgleich]])</f>
        <v/>
      </c>
      <c r="I94" s="44"/>
      <c r="J94" s="45" t="str">
        <f t="shared" si="6"/>
        <v/>
      </c>
      <c r="K94" s="45" t="str">
        <f>IF(ISNUMBER(N94),"",IF(WEEKDAY(Tabelle5[[#This Row],[Datum]],2)=6,IF(F94="","",MOD(F94-E94,1)*24-Tabelle5[[#This Row],[Pause/ Zeitausgleich]]),""))</f>
        <v/>
      </c>
      <c r="L94" s="45" t="str">
        <f>IF(ISNUMBER(N94),"",IF(WEEKDAY(Tabelle5[[#This Row],[Datum]],2)=7,IF(F94="","",MOD(F94-E94,1)*24-Tabelle5[[#This Row],[Pause/ Zeitausgleich]]),""))</f>
        <v/>
      </c>
      <c r="M94" s="45"/>
      <c r="N94" s="45" t="str">
        <f>IFERROR(IF(VLOOKUP(B94,'Feiertage-Stunden'!$B$2:$B$50,1,0),IF(F94="","",MOD(F94-E94,1)*24-Tabelle5[[#This Row],[Pause/ Zeitausgleich]])),"")</f>
        <v/>
      </c>
      <c r="O94" s="45" t="str">
        <f>IF(ISNUMBER(N94),"",IF(WEEKDAY(Tabelle5[[#This Row],[Datum]],2)=6,"",IF(WEEKDAY(Tabelle5[[#This Row],[Datum]],2)=7,"",IF(H94&gt;=8,"",SUM(8-H94)))))</f>
        <v/>
      </c>
      <c r="P94" s="99"/>
      <c r="Q94" s="99"/>
      <c r="R94" s="46" t="str">
        <f t="shared" si="4"/>
        <v/>
      </c>
      <c r="S94" s="99"/>
      <c r="T94" s="47" t="str">
        <f t="shared" si="5"/>
        <v/>
      </c>
    </row>
    <row r="95" spans="1:20" x14ac:dyDescent="0.3">
      <c r="A95" s="119"/>
      <c r="B95" s="96">
        <f t="shared" si="7"/>
        <v>45013</v>
      </c>
      <c r="C95" s="43" t="str">
        <f>TEXT(Tabelle5[[#This Row],[Datum]],"tt")</f>
        <v>28</v>
      </c>
      <c r="D95" s="43" t="str">
        <f>TEXT(Tabelle5[[#This Row],[Datum]],"TTT")</f>
        <v>Di</v>
      </c>
      <c r="E95" s="71"/>
      <c r="F95" s="71"/>
      <c r="G95" s="45"/>
      <c r="H95" s="70" t="str">
        <f>IF(F95="","",MOD(F95-E95,1)*24-Tabelle5[[#This Row],[Pause/ Zeitausgleich]])</f>
        <v/>
      </c>
      <c r="I95" s="44"/>
      <c r="J95" s="45" t="str">
        <f t="shared" si="6"/>
        <v/>
      </c>
      <c r="K95" s="45" t="str">
        <f>IF(ISNUMBER(N95),"",IF(WEEKDAY(Tabelle5[[#This Row],[Datum]],2)=6,IF(F95="","",MOD(F95-E95,1)*24-Tabelle5[[#This Row],[Pause/ Zeitausgleich]]),""))</f>
        <v/>
      </c>
      <c r="L95" s="45" t="str">
        <f>IF(ISNUMBER(N95),"",IF(WEEKDAY(Tabelle5[[#This Row],[Datum]],2)=7,IF(F95="","",MOD(F95-E95,1)*24-Tabelle5[[#This Row],[Pause/ Zeitausgleich]]),""))</f>
        <v/>
      </c>
      <c r="M95" s="45"/>
      <c r="N95" s="45" t="str">
        <f>IFERROR(IF(VLOOKUP(B95,'Feiertage-Stunden'!$B$2:$B$50,1,0),IF(F95="","",MOD(F95-E95,1)*24-Tabelle5[[#This Row],[Pause/ Zeitausgleich]])),"")</f>
        <v/>
      </c>
      <c r="O95" s="45" t="str">
        <f>IF(ISNUMBER(N95),"",IF(WEEKDAY(Tabelle5[[#This Row],[Datum]],2)=6,"",IF(WEEKDAY(Tabelle5[[#This Row],[Datum]],2)=7,"",IF(H95&gt;=8,"",SUM(8-H95)))))</f>
        <v/>
      </c>
      <c r="P95" s="99"/>
      <c r="Q95" s="99"/>
      <c r="R95" s="46" t="str">
        <f t="shared" si="4"/>
        <v/>
      </c>
      <c r="S95" s="99"/>
      <c r="T95" s="47" t="str">
        <f t="shared" si="5"/>
        <v/>
      </c>
    </row>
    <row r="96" spans="1:20" x14ac:dyDescent="0.3">
      <c r="A96" s="119"/>
      <c r="B96" s="96">
        <f t="shared" si="7"/>
        <v>45014</v>
      </c>
      <c r="C96" s="43" t="str">
        <f>TEXT(Tabelle5[[#This Row],[Datum]],"tt")</f>
        <v>29</v>
      </c>
      <c r="D96" s="43" t="str">
        <f>TEXT(Tabelle5[[#This Row],[Datum]],"TTT")</f>
        <v>Mi</v>
      </c>
      <c r="E96" s="71"/>
      <c r="F96" s="71"/>
      <c r="G96" s="45"/>
      <c r="H96" s="70" t="str">
        <f>IF(F96="","",MOD(F96-E96,1)*24-Tabelle5[[#This Row],[Pause/ Zeitausgleich]])</f>
        <v/>
      </c>
      <c r="I96" s="44"/>
      <c r="J96" s="45" t="str">
        <f t="shared" si="6"/>
        <v/>
      </c>
      <c r="K96" s="45" t="str">
        <f>IF(ISNUMBER(N96),"",IF(WEEKDAY(Tabelle5[[#This Row],[Datum]],2)=6,IF(F96="","",MOD(F96-E96,1)*24-Tabelle5[[#This Row],[Pause/ Zeitausgleich]]),""))</f>
        <v/>
      </c>
      <c r="L96" s="45" t="str">
        <f>IF(ISNUMBER(N96),"",IF(WEEKDAY(Tabelle5[[#This Row],[Datum]],2)=7,IF(F96="","",MOD(F96-E96,1)*24-Tabelle5[[#This Row],[Pause/ Zeitausgleich]]),""))</f>
        <v/>
      </c>
      <c r="M96" s="45"/>
      <c r="N96" s="45" t="str">
        <f>IFERROR(IF(VLOOKUP(B96,'Feiertage-Stunden'!$B$2:$B$50,1,0),IF(F96="","",MOD(F96-E96,1)*24-Tabelle5[[#This Row],[Pause/ Zeitausgleich]])),"")</f>
        <v/>
      </c>
      <c r="O96" s="45" t="str">
        <f>IF(ISNUMBER(N96),"",IF(WEEKDAY(Tabelle5[[#This Row],[Datum]],2)=6,"",IF(WEEKDAY(Tabelle5[[#This Row],[Datum]],2)=7,"",IF(H96&gt;=8,"",SUM(8-H96)))))</f>
        <v/>
      </c>
      <c r="P96" s="99"/>
      <c r="Q96" s="99"/>
      <c r="R96" s="46" t="str">
        <f t="shared" si="4"/>
        <v/>
      </c>
      <c r="S96" s="99"/>
      <c r="T96" s="47" t="str">
        <f t="shared" si="5"/>
        <v/>
      </c>
    </row>
    <row r="97" spans="1:20" x14ac:dyDescent="0.3">
      <c r="A97" s="119"/>
      <c r="B97" s="96">
        <f t="shared" si="7"/>
        <v>45015</v>
      </c>
      <c r="C97" s="43" t="str">
        <f>TEXT(Tabelle5[[#This Row],[Datum]],"tt")</f>
        <v>30</v>
      </c>
      <c r="D97" s="43" t="str">
        <f>TEXT(Tabelle5[[#This Row],[Datum]],"TTT")</f>
        <v>Do</v>
      </c>
      <c r="E97" s="71"/>
      <c r="F97" s="71"/>
      <c r="G97" s="45"/>
      <c r="H97" s="70" t="str">
        <f>IF(F97="","",MOD(F97-E97,1)*24-Tabelle5[[#This Row],[Pause/ Zeitausgleich]])</f>
        <v/>
      </c>
      <c r="I97" s="44"/>
      <c r="J97" s="45" t="str">
        <f t="shared" si="6"/>
        <v/>
      </c>
      <c r="K97" s="45" t="str">
        <f>IF(ISNUMBER(N97),"",IF(WEEKDAY(Tabelle5[[#This Row],[Datum]],2)=6,IF(F97="","",MOD(F97-E97,1)*24-Tabelle5[[#This Row],[Pause/ Zeitausgleich]]),""))</f>
        <v/>
      </c>
      <c r="L97" s="45" t="str">
        <f>IF(ISNUMBER(N97),"",IF(WEEKDAY(Tabelle5[[#This Row],[Datum]],2)=7,IF(F97="","",MOD(F97-E97,1)*24-Tabelle5[[#This Row],[Pause/ Zeitausgleich]]),""))</f>
        <v/>
      </c>
      <c r="M97" s="45"/>
      <c r="N97" s="45" t="str">
        <f>IFERROR(IF(VLOOKUP(B97,'Feiertage-Stunden'!$B$2:$B$50,1,0),IF(F97="","",MOD(F97-E97,1)*24-Tabelle5[[#This Row],[Pause/ Zeitausgleich]])),"")</f>
        <v/>
      </c>
      <c r="O97" s="45" t="str">
        <f>IF(ISNUMBER(N97),"",IF(WEEKDAY(Tabelle5[[#This Row],[Datum]],2)=6,"",IF(WEEKDAY(Tabelle5[[#This Row],[Datum]],2)=7,"",IF(H97&gt;=8,"",SUM(8-H97)))))</f>
        <v/>
      </c>
      <c r="P97" s="99"/>
      <c r="Q97" s="99"/>
      <c r="R97" s="46" t="str">
        <f t="shared" si="4"/>
        <v/>
      </c>
      <c r="S97" s="99"/>
      <c r="T97" s="47" t="str">
        <f t="shared" si="5"/>
        <v/>
      </c>
    </row>
    <row r="98" spans="1:20" x14ac:dyDescent="0.3">
      <c r="A98" s="119"/>
      <c r="B98" s="96">
        <f t="shared" si="7"/>
        <v>45016</v>
      </c>
      <c r="C98" s="43" t="str">
        <f>TEXT(Tabelle5[[#This Row],[Datum]],"tt")</f>
        <v>31</v>
      </c>
      <c r="D98" s="43" t="str">
        <f>TEXT(Tabelle5[[#This Row],[Datum]],"TTT")</f>
        <v>Fr</v>
      </c>
      <c r="E98" s="71"/>
      <c r="F98" s="71"/>
      <c r="G98" s="45"/>
      <c r="H98" s="70" t="str">
        <f>IF(F98="","",MOD(F98-E98,1)*24-Tabelle5[[#This Row],[Pause/ Zeitausgleich]])</f>
        <v/>
      </c>
      <c r="I98" s="44"/>
      <c r="J98" s="45" t="str">
        <f t="shared" si="6"/>
        <v/>
      </c>
      <c r="K98" s="45" t="str">
        <f>IF(ISNUMBER(N98),"",IF(WEEKDAY(Tabelle5[[#This Row],[Datum]],2)=6,IF(F98="","",MOD(F98-E98,1)*24-Tabelle5[[#This Row],[Pause/ Zeitausgleich]]),""))</f>
        <v/>
      </c>
      <c r="L98" s="45" t="str">
        <f>IF(ISNUMBER(N98),"",IF(WEEKDAY(Tabelle5[[#This Row],[Datum]],2)=7,IF(F98="","",MOD(F98-E98,1)*24-Tabelle5[[#This Row],[Pause/ Zeitausgleich]]),""))</f>
        <v/>
      </c>
      <c r="M98" s="45"/>
      <c r="N98" s="45" t="str">
        <f>IFERROR(IF(VLOOKUP(B98,'Feiertage-Stunden'!$B$2:$B$50,1,0),IF(F98="","",MOD(F98-E98,1)*24-Tabelle5[[#This Row],[Pause/ Zeitausgleich]])),"")</f>
        <v/>
      </c>
      <c r="O98" s="45" t="str">
        <f>IF(ISNUMBER(N98),"",IF(WEEKDAY(Tabelle5[[#This Row],[Datum]],2)=6,"",IF(WEEKDAY(Tabelle5[[#This Row],[Datum]],2)=7,"",IF(H98&gt;=8,"",SUM(8-H98)))))</f>
        <v/>
      </c>
      <c r="P98" s="99"/>
      <c r="Q98" s="99"/>
      <c r="R98" s="46" t="str">
        <f t="shared" si="4"/>
        <v/>
      </c>
      <c r="S98" s="99"/>
      <c r="T98" s="47" t="str">
        <f t="shared" si="5"/>
        <v/>
      </c>
    </row>
    <row r="99" spans="1:20" x14ac:dyDescent="0.3">
      <c r="A99" s="113" t="str">
        <f>TEXT(B99,"MMMM")</f>
        <v>April</v>
      </c>
      <c r="B99" s="96">
        <f t="shared" si="7"/>
        <v>45017</v>
      </c>
      <c r="C99" s="43" t="str">
        <f>TEXT(Tabelle5[[#This Row],[Datum]],"tt")</f>
        <v>01</v>
      </c>
      <c r="D99" s="43" t="str">
        <f>TEXT(Tabelle5[[#This Row],[Datum]],"TTT")</f>
        <v>Sa</v>
      </c>
      <c r="E99" s="71"/>
      <c r="F99" s="71"/>
      <c r="G99" s="45"/>
      <c r="H99" s="70" t="str">
        <f>IF(F99="","",MOD(F99-E99,1)*24-Tabelle5[[#This Row],[Pause/ Zeitausgleich]])</f>
        <v/>
      </c>
      <c r="I99" s="44"/>
      <c r="J99" s="45" t="str">
        <f t="shared" si="6"/>
        <v/>
      </c>
      <c r="K99" s="45" t="str">
        <f>IF(ISNUMBER(N99),"",IF(WEEKDAY(Tabelle5[[#This Row],[Datum]],2)=6,IF(F99="","",MOD(F99-E99,1)*24-Tabelle5[[#This Row],[Pause/ Zeitausgleich]]),""))</f>
        <v/>
      </c>
      <c r="L99" s="45" t="str">
        <f>IF(ISNUMBER(N99),"",IF(WEEKDAY(Tabelle5[[#This Row],[Datum]],2)=7,IF(F99="","",MOD(F99-E99,1)*24-Tabelle5[[#This Row],[Pause/ Zeitausgleich]]),""))</f>
        <v/>
      </c>
      <c r="M99" s="45"/>
      <c r="N99" s="45" t="str">
        <f>IFERROR(IF(VLOOKUP(B99,'Feiertage-Stunden'!$B$2:$B$50,1,0),IF(F99="","",MOD(F99-E99,1)*24-Tabelle5[[#This Row],[Pause/ Zeitausgleich]])),"")</f>
        <v/>
      </c>
      <c r="O99" s="45" t="str">
        <f>IF(ISNUMBER(N99),"",IF(WEEKDAY(Tabelle5[[#This Row],[Datum]],2)=6,"",IF(WEEKDAY(Tabelle5[[#This Row],[Datum]],2)=7,"",IF(H99&gt;=8,"",SUM(8-H99)))))</f>
        <v/>
      </c>
      <c r="P99" s="99"/>
      <c r="Q99" s="99"/>
      <c r="R99" s="46" t="str">
        <f t="shared" si="4"/>
        <v/>
      </c>
      <c r="S99" s="99"/>
      <c r="T99" s="47" t="str">
        <f t="shared" si="5"/>
        <v/>
      </c>
    </row>
    <row r="100" spans="1:20" x14ac:dyDescent="0.3">
      <c r="A100" s="113"/>
      <c r="B100" s="96">
        <f t="shared" si="7"/>
        <v>45018</v>
      </c>
      <c r="C100" s="43" t="str">
        <f>TEXT(Tabelle5[[#This Row],[Datum]],"tt")</f>
        <v>02</v>
      </c>
      <c r="D100" s="43" t="str">
        <f>TEXT(Tabelle5[[#This Row],[Datum]],"TTT")</f>
        <v>So</v>
      </c>
      <c r="E100" s="71"/>
      <c r="F100" s="71"/>
      <c r="G100" s="45"/>
      <c r="H100" s="70" t="str">
        <f>IF(F100="","",MOD(F100-E100,1)*24-Tabelle5[[#This Row],[Pause/ Zeitausgleich]])</f>
        <v/>
      </c>
      <c r="I100" s="44"/>
      <c r="J100" s="45" t="str">
        <f t="shared" si="6"/>
        <v/>
      </c>
      <c r="K100" s="45" t="str">
        <f>IF(ISNUMBER(N100),"",IF(WEEKDAY(Tabelle5[[#This Row],[Datum]],2)=6,IF(F100="","",MOD(F100-E100,1)*24-Tabelle5[[#This Row],[Pause/ Zeitausgleich]]),""))</f>
        <v/>
      </c>
      <c r="L100" s="45" t="str">
        <f>IF(ISNUMBER(N100),"",IF(WEEKDAY(Tabelle5[[#This Row],[Datum]],2)=7,IF(F100="","",MOD(F100-E100,1)*24-Tabelle5[[#This Row],[Pause/ Zeitausgleich]]),""))</f>
        <v/>
      </c>
      <c r="M100" s="45"/>
      <c r="N100" s="45" t="str">
        <f>IFERROR(IF(VLOOKUP(B100,'Feiertage-Stunden'!$B$2:$B$50,1,0),IF(F100="","",MOD(F100-E100,1)*24-Tabelle5[[#This Row],[Pause/ Zeitausgleich]])),"")</f>
        <v/>
      </c>
      <c r="O100" s="45" t="str">
        <f>IF(ISNUMBER(N100),"",IF(WEEKDAY(Tabelle5[[#This Row],[Datum]],2)=6,"",IF(WEEKDAY(Tabelle5[[#This Row],[Datum]],2)=7,"",IF(H100&gt;=8,"",SUM(8-H100)))))</f>
        <v/>
      </c>
      <c r="P100" s="99"/>
      <c r="Q100" s="99"/>
      <c r="R100" s="46" t="str">
        <f t="shared" si="4"/>
        <v/>
      </c>
      <c r="S100" s="99"/>
      <c r="T100" s="47" t="str">
        <f t="shared" si="5"/>
        <v/>
      </c>
    </row>
    <row r="101" spans="1:20" x14ac:dyDescent="0.3">
      <c r="A101" s="113"/>
      <c r="B101" s="96">
        <f t="shared" si="7"/>
        <v>45019</v>
      </c>
      <c r="C101" s="43" t="str">
        <f>TEXT(Tabelle5[[#This Row],[Datum]],"tt")</f>
        <v>03</v>
      </c>
      <c r="D101" s="43" t="str">
        <f>TEXT(Tabelle5[[#This Row],[Datum]],"TTT")</f>
        <v>Mo</v>
      </c>
      <c r="E101" s="71"/>
      <c r="F101" s="71"/>
      <c r="G101" s="45"/>
      <c r="H101" s="70" t="str">
        <f>IF(F101="","",MOD(F101-E101,1)*24-Tabelle5[[#This Row],[Pause/ Zeitausgleich]])</f>
        <v/>
      </c>
      <c r="I101" s="44"/>
      <c r="J101" s="45" t="str">
        <f t="shared" si="6"/>
        <v/>
      </c>
      <c r="K101" s="45" t="str">
        <f>IF(ISNUMBER(N101),"",IF(WEEKDAY(Tabelle5[[#This Row],[Datum]],2)=6,IF(F101="","",MOD(F101-E101,1)*24-Tabelle5[[#This Row],[Pause/ Zeitausgleich]]),""))</f>
        <v/>
      </c>
      <c r="L101" s="45" t="str">
        <f>IF(ISNUMBER(N101),"",IF(WEEKDAY(Tabelle5[[#This Row],[Datum]],2)=7,IF(F101="","",MOD(F101-E101,1)*24-Tabelle5[[#This Row],[Pause/ Zeitausgleich]]),""))</f>
        <v/>
      </c>
      <c r="M101" s="45"/>
      <c r="N101" s="45" t="str">
        <f>IFERROR(IF(VLOOKUP(B101,'Feiertage-Stunden'!$B$2:$B$50,1,0),IF(F101="","",MOD(F101-E101,1)*24-Tabelle5[[#This Row],[Pause/ Zeitausgleich]])),"")</f>
        <v/>
      </c>
      <c r="O101" s="45" t="str">
        <f>IF(ISNUMBER(N101),"",IF(WEEKDAY(Tabelle5[[#This Row],[Datum]],2)=6,"",IF(WEEKDAY(Tabelle5[[#This Row],[Datum]],2)=7,"",IF(H101&gt;=8,"",SUM(8-H101)))))</f>
        <v/>
      </c>
      <c r="P101" s="99"/>
      <c r="Q101" s="99"/>
      <c r="R101" s="46" t="str">
        <f t="shared" si="4"/>
        <v/>
      </c>
      <c r="S101" s="99"/>
      <c r="T101" s="47" t="str">
        <f t="shared" si="5"/>
        <v/>
      </c>
    </row>
    <row r="102" spans="1:20" x14ac:dyDescent="0.3">
      <c r="A102" s="113"/>
      <c r="B102" s="96">
        <f t="shared" si="7"/>
        <v>45020</v>
      </c>
      <c r="C102" s="43" t="str">
        <f>TEXT(Tabelle5[[#This Row],[Datum]],"tt")</f>
        <v>04</v>
      </c>
      <c r="D102" s="43" t="str">
        <f>TEXT(Tabelle5[[#This Row],[Datum]],"TTT")</f>
        <v>Di</v>
      </c>
      <c r="E102" s="71"/>
      <c r="F102" s="71"/>
      <c r="G102" s="45"/>
      <c r="H102" s="70" t="str">
        <f>IF(F102="","",MOD(F102-E102,1)*24-Tabelle5[[#This Row],[Pause/ Zeitausgleich]])</f>
        <v/>
      </c>
      <c r="I102" s="44"/>
      <c r="J102" s="45" t="str">
        <f t="shared" si="6"/>
        <v/>
      </c>
      <c r="K102" s="45" t="str">
        <f>IF(ISNUMBER(N102),"",IF(WEEKDAY(Tabelle5[[#This Row],[Datum]],2)=6,IF(F102="","",MOD(F102-E102,1)*24-Tabelle5[[#This Row],[Pause/ Zeitausgleich]]),""))</f>
        <v/>
      </c>
      <c r="L102" s="45" t="str">
        <f>IF(ISNUMBER(N102),"",IF(WEEKDAY(Tabelle5[[#This Row],[Datum]],2)=7,IF(F102="","",MOD(F102-E102,1)*24-Tabelle5[[#This Row],[Pause/ Zeitausgleich]]),""))</f>
        <v/>
      </c>
      <c r="M102" s="45"/>
      <c r="N102" s="45" t="str">
        <f>IFERROR(IF(VLOOKUP(B102,'Feiertage-Stunden'!$B$2:$B$50,1,0),IF(F102="","",MOD(F102-E102,1)*24-Tabelle5[[#This Row],[Pause/ Zeitausgleich]])),"")</f>
        <v/>
      </c>
      <c r="O102" s="45" t="str">
        <f>IF(ISNUMBER(N102),"",IF(WEEKDAY(Tabelle5[[#This Row],[Datum]],2)=6,"",IF(WEEKDAY(Tabelle5[[#This Row],[Datum]],2)=7,"",IF(H102&gt;=8,"",SUM(8-H102)))))</f>
        <v/>
      </c>
      <c r="P102" s="99"/>
      <c r="Q102" s="99"/>
      <c r="R102" s="46" t="str">
        <f t="shared" si="4"/>
        <v/>
      </c>
      <c r="S102" s="99"/>
      <c r="T102" s="47" t="str">
        <f t="shared" si="5"/>
        <v/>
      </c>
    </row>
    <row r="103" spans="1:20" x14ac:dyDescent="0.3">
      <c r="A103" s="113"/>
      <c r="B103" s="96">
        <f t="shared" si="7"/>
        <v>45021</v>
      </c>
      <c r="C103" s="43" t="str">
        <f>TEXT(Tabelle5[[#This Row],[Datum]],"tt")</f>
        <v>05</v>
      </c>
      <c r="D103" s="43" t="str">
        <f>TEXT(Tabelle5[[#This Row],[Datum]],"TTT")</f>
        <v>Mi</v>
      </c>
      <c r="E103" s="71"/>
      <c r="F103" s="71"/>
      <c r="G103" s="45"/>
      <c r="H103" s="70" t="str">
        <f>IF(F103="","",MOD(F103-E103,1)*24-Tabelle5[[#This Row],[Pause/ Zeitausgleich]])</f>
        <v/>
      </c>
      <c r="I103" s="44"/>
      <c r="J103" s="45" t="str">
        <f t="shared" si="6"/>
        <v/>
      </c>
      <c r="K103" s="45" t="str">
        <f>IF(ISNUMBER(N103),"",IF(WEEKDAY(Tabelle5[[#This Row],[Datum]],2)=6,IF(F103="","",MOD(F103-E103,1)*24-Tabelle5[[#This Row],[Pause/ Zeitausgleich]]),""))</f>
        <v/>
      </c>
      <c r="L103" s="45" t="str">
        <f>IF(ISNUMBER(N103),"",IF(WEEKDAY(Tabelle5[[#This Row],[Datum]],2)=7,IF(F103="","",MOD(F103-E103,1)*24-Tabelle5[[#This Row],[Pause/ Zeitausgleich]]),""))</f>
        <v/>
      </c>
      <c r="M103" s="45"/>
      <c r="N103" s="45" t="str">
        <f>IFERROR(IF(VLOOKUP(B103,'Feiertage-Stunden'!$B$2:$B$50,1,0),IF(F103="","",MOD(F103-E103,1)*24-Tabelle5[[#This Row],[Pause/ Zeitausgleich]])),"")</f>
        <v/>
      </c>
      <c r="O103" s="45" t="str">
        <f>IF(ISNUMBER(N103),"",IF(WEEKDAY(Tabelle5[[#This Row],[Datum]],2)=6,"",IF(WEEKDAY(Tabelle5[[#This Row],[Datum]],2)=7,"",IF(H103&gt;=8,"",SUM(8-H103)))))</f>
        <v/>
      </c>
      <c r="P103" s="99"/>
      <c r="Q103" s="99"/>
      <c r="R103" s="46" t="str">
        <f t="shared" si="4"/>
        <v/>
      </c>
      <c r="S103" s="99"/>
      <c r="T103" s="47" t="str">
        <f t="shared" si="5"/>
        <v/>
      </c>
    </row>
    <row r="104" spans="1:20" x14ac:dyDescent="0.3">
      <c r="A104" s="113"/>
      <c r="B104" s="96">
        <f t="shared" si="7"/>
        <v>45022</v>
      </c>
      <c r="C104" s="43" t="str">
        <f>TEXT(Tabelle5[[#This Row],[Datum]],"tt")</f>
        <v>06</v>
      </c>
      <c r="D104" s="43" t="str">
        <f>TEXT(Tabelle5[[#This Row],[Datum]],"TTT")</f>
        <v>Do</v>
      </c>
      <c r="E104" s="71"/>
      <c r="F104" s="71"/>
      <c r="G104" s="45"/>
      <c r="H104" s="70" t="str">
        <f>IF(F104="","",MOD(F104-E104,1)*24-Tabelle5[[#This Row],[Pause/ Zeitausgleich]])</f>
        <v/>
      </c>
      <c r="I104" s="44"/>
      <c r="J104" s="45" t="str">
        <f t="shared" si="6"/>
        <v/>
      </c>
      <c r="K104" s="45" t="str">
        <f>IF(ISNUMBER(N104),"",IF(WEEKDAY(Tabelle5[[#This Row],[Datum]],2)=6,IF(F104="","",MOD(F104-E104,1)*24-Tabelle5[[#This Row],[Pause/ Zeitausgleich]]),""))</f>
        <v/>
      </c>
      <c r="L104" s="45" t="str">
        <f>IF(ISNUMBER(N104),"",IF(WEEKDAY(Tabelle5[[#This Row],[Datum]],2)=7,IF(F104="","",MOD(F104-E104,1)*24-Tabelle5[[#This Row],[Pause/ Zeitausgleich]]),""))</f>
        <v/>
      </c>
      <c r="M104" s="45"/>
      <c r="N104" s="45" t="str">
        <f>IFERROR(IF(VLOOKUP(B104,'Feiertage-Stunden'!$B$2:$B$50,1,0),IF(F104="","",MOD(F104-E104,1)*24-Tabelle5[[#This Row],[Pause/ Zeitausgleich]])),"")</f>
        <v/>
      </c>
      <c r="O104" s="45" t="str">
        <f>IF(ISNUMBER(N104),"",IF(WEEKDAY(Tabelle5[[#This Row],[Datum]],2)=6,"",IF(WEEKDAY(Tabelle5[[#This Row],[Datum]],2)=7,"",IF(H104&gt;=8,"",SUM(8-H104)))))</f>
        <v/>
      </c>
      <c r="P104" s="99"/>
      <c r="Q104" s="99"/>
      <c r="R104" s="46" t="str">
        <f t="shared" si="4"/>
        <v/>
      </c>
      <c r="S104" s="99"/>
      <c r="T104" s="47" t="str">
        <f t="shared" si="5"/>
        <v/>
      </c>
    </row>
    <row r="105" spans="1:20" x14ac:dyDescent="0.3">
      <c r="A105" s="113"/>
      <c r="B105" s="96">
        <f t="shared" si="7"/>
        <v>45023</v>
      </c>
      <c r="C105" s="43" t="str">
        <f>TEXT(Tabelle5[[#This Row],[Datum]],"tt")</f>
        <v>07</v>
      </c>
      <c r="D105" s="43" t="str">
        <f>TEXT(Tabelle5[[#This Row],[Datum]],"TTT")</f>
        <v>Fr</v>
      </c>
      <c r="E105" s="71"/>
      <c r="F105" s="71"/>
      <c r="G105" s="45"/>
      <c r="H105" s="70" t="str">
        <f>IF(F105="","",MOD(F105-E105,1)*24-Tabelle5[[#This Row],[Pause/ Zeitausgleich]])</f>
        <v/>
      </c>
      <c r="I105" s="44"/>
      <c r="J105" s="45" t="str">
        <f t="shared" si="6"/>
        <v/>
      </c>
      <c r="K105" s="45" t="str">
        <f>IF(ISNUMBER(N105),"",IF(WEEKDAY(Tabelle5[[#This Row],[Datum]],2)=6,IF(F105="","",MOD(F105-E105,1)*24-Tabelle5[[#This Row],[Pause/ Zeitausgleich]]),""))</f>
        <v/>
      </c>
      <c r="L105" s="45" t="str">
        <f>IF(ISNUMBER(N105),"",IF(WEEKDAY(Tabelle5[[#This Row],[Datum]],2)=7,IF(F105="","",MOD(F105-E105,1)*24-Tabelle5[[#This Row],[Pause/ Zeitausgleich]]),""))</f>
        <v/>
      </c>
      <c r="M105" s="45"/>
      <c r="N105" s="45" t="str">
        <f>IFERROR(IF(VLOOKUP(B105,'Feiertage-Stunden'!$B$2:$B$50,1,0),IF(F105="","",MOD(F105-E105,1)*24-Tabelle5[[#This Row],[Pause/ Zeitausgleich]])),"")</f>
        <v/>
      </c>
      <c r="O105" s="45" t="str">
        <f>IF(ISNUMBER(N105),"",IF(WEEKDAY(Tabelle5[[#This Row],[Datum]],2)=6,"",IF(WEEKDAY(Tabelle5[[#This Row],[Datum]],2)=7,"",IF(H105&gt;=8,"",SUM(8-H105)))))</f>
        <v/>
      </c>
      <c r="P105" s="99"/>
      <c r="Q105" s="99"/>
      <c r="R105" s="46" t="str">
        <f t="shared" si="4"/>
        <v/>
      </c>
      <c r="S105" s="99"/>
      <c r="T105" s="47" t="str">
        <f t="shared" si="5"/>
        <v/>
      </c>
    </row>
    <row r="106" spans="1:20" x14ac:dyDescent="0.3">
      <c r="A106" s="113"/>
      <c r="B106" s="96">
        <f t="shared" si="7"/>
        <v>45024</v>
      </c>
      <c r="C106" s="43" t="str">
        <f>TEXT(Tabelle5[[#This Row],[Datum]],"tt")</f>
        <v>08</v>
      </c>
      <c r="D106" s="43" t="str">
        <f>TEXT(Tabelle5[[#This Row],[Datum]],"TTT")</f>
        <v>Sa</v>
      </c>
      <c r="E106" s="71"/>
      <c r="F106" s="71"/>
      <c r="G106" s="45"/>
      <c r="H106" s="70" t="str">
        <f>IF(F106="","",MOD(F106-E106,1)*24-Tabelle5[[#This Row],[Pause/ Zeitausgleich]])</f>
        <v/>
      </c>
      <c r="I106" s="44"/>
      <c r="J106" s="45" t="str">
        <f t="shared" si="6"/>
        <v/>
      </c>
      <c r="K106" s="45" t="str">
        <f>IF(ISNUMBER(N106),"",IF(WEEKDAY(Tabelle5[[#This Row],[Datum]],2)=6,IF(F106="","",MOD(F106-E106,1)*24-Tabelle5[[#This Row],[Pause/ Zeitausgleich]]),""))</f>
        <v/>
      </c>
      <c r="L106" s="45" t="str">
        <f>IF(ISNUMBER(N106),"",IF(WEEKDAY(Tabelle5[[#This Row],[Datum]],2)=7,IF(F106="","",MOD(F106-E106,1)*24-Tabelle5[[#This Row],[Pause/ Zeitausgleich]]),""))</f>
        <v/>
      </c>
      <c r="M106" s="45"/>
      <c r="N106" s="45" t="str">
        <f>IFERROR(IF(VLOOKUP(B106,'Feiertage-Stunden'!$B$2:$B$50,1,0),IF(F106="","",MOD(F106-E106,1)*24-Tabelle5[[#This Row],[Pause/ Zeitausgleich]])),"")</f>
        <v/>
      </c>
      <c r="O106" s="45" t="str">
        <f>IF(ISNUMBER(N106),"",IF(WEEKDAY(Tabelle5[[#This Row],[Datum]],2)=6,"",IF(WEEKDAY(Tabelle5[[#This Row],[Datum]],2)=7,"",IF(H106&gt;=8,"",SUM(8-H106)))))</f>
        <v/>
      </c>
      <c r="P106" s="99"/>
      <c r="Q106" s="99"/>
      <c r="R106" s="46" t="str">
        <f t="shared" si="4"/>
        <v/>
      </c>
      <c r="S106" s="99"/>
      <c r="T106" s="47" t="str">
        <f t="shared" si="5"/>
        <v/>
      </c>
    </row>
    <row r="107" spans="1:20" x14ac:dyDescent="0.3">
      <c r="A107" s="113"/>
      <c r="B107" s="96">
        <f t="shared" si="7"/>
        <v>45025</v>
      </c>
      <c r="C107" s="43" t="str">
        <f>TEXT(Tabelle5[[#This Row],[Datum]],"tt")</f>
        <v>09</v>
      </c>
      <c r="D107" s="43" t="str">
        <f>TEXT(Tabelle5[[#This Row],[Datum]],"TTT")</f>
        <v>So</v>
      </c>
      <c r="E107" s="71"/>
      <c r="F107" s="71"/>
      <c r="G107" s="45"/>
      <c r="H107" s="70" t="str">
        <f>IF(F107="","",MOD(F107-E107,1)*24-Tabelle5[[#This Row],[Pause/ Zeitausgleich]])</f>
        <v/>
      </c>
      <c r="I107" s="44"/>
      <c r="J107" s="45" t="str">
        <f t="shared" si="6"/>
        <v/>
      </c>
      <c r="K107" s="45" t="str">
        <f>IF(ISNUMBER(N107),"",IF(WEEKDAY(Tabelle5[[#This Row],[Datum]],2)=6,IF(F107="","",MOD(F107-E107,1)*24-Tabelle5[[#This Row],[Pause/ Zeitausgleich]]),""))</f>
        <v/>
      </c>
      <c r="L107" s="45" t="str">
        <f>IF(ISNUMBER(N107),"",IF(WEEKDAY(Tabelle5[[#This Row],[Datum]],2)=7,IF(F107="","",MOD(F107-E107,1)*24-Tabelle5[[#This Row],[Pause/ Zeitausgleich]]),""))</f>
        <v/>
      </c>
      <c r="M107" s="45"/>
      <c r="N107" s="45" t="str">
        <f>IFERROR(IF(VLOOKUP(B107,'Feiertage-Stunden'!$B$2:$B$50,1,0),IF(F107="","",MOD(F107-E107,1)*24-Tabelle5[[#This Row],[Pause/ Zeitausgleich]])),"")</f>
        <v/>
      </c>
      <c r="O107" s="45" t="str">
        <f>IF(ISNUMBER(N107),"",IF(WEEKDAY(Tabelle5[[#This Row],[Datum]],2)=6,"",IF(WEEKDAY(Tabelle5[[#This Row],[Datum]],2)=7,"",IF(H107&gt;=8,"",SUM(8-H107)))))</f>
        <v/>
      </c>
      <c r="P107" s="99"/>
      <c r="Q107" s="99"/>
      <c r="R107" s="46" t="str">
        <f t="shared" si="4"/>
        <v/>
      </c>
      <c r="S107" s="99"/>
      <c r="T107" s="47" t="str">
        <f t="shared" si="5"/>
        <v/>
      </c>
    </row>
    <row r="108" spans="1:20" x14ac:dyDescent="0.3">
      <c r="A108" s="113"/>
      <c r="B108" s="96">
        <f t="shared" si="7"/>
        <v>45026</v>
      </c>
      <c r="C108" s="43" t="str">
        <f>TEXT(Tabelle5[[#This Row],[Datum]],"tt")</f>
        <v>10</v>
      </c>
      <c r="D108" s="43" t="str">
        <f>TEXT(Tabelle5[[#This Row],[Datum]],"TTT")</f>
        <v>Mo</v>
      </c>
      <c r="E108" s="71"/>
      <c r="F108" s="71"/>
      <c r="G108" s="45"/>
      <c r="H108" s="70" t="str">
        <f>IF(F108="","",MOD(F108-E108,1)*24-Tabelle5[[#This Row],[Pause/ Zeitausgleich]])</f>
        <v/>
      </c>
      <c r="I108" s="44"/>
      <c r="J108" s="45" t="str">
        <f t="shared" si="6"/>
        <v/>
      </c>
      <c r="K108" s="45" t="str">
        <f>IF(ISNUMBER(N108),"",IF(WEEKDAY(Tabelle5[[#This Row],[Datum]],2)=6,IF(F108="","",MOD(F108-E108,1)*24-Tabelle5[[#This Row],[Pause/ Zeitausgleich]]),""))</f>
        <v/>
      </c>
      <c r="L108" s="45" t="str">
        <f>IF(ISNUMBER(N108),"",IF(WEEKDAY(Tabelle5[[#This Row],[Datum]],2)=7,IF(F108="","",MOD(F108-E108,1)*24-Tabelle5[[#This Row],[Pause/ Zeitausgleich]]),""))</f>
        <v/>
      </c>
      <c r="M108" s="45"/>
      <c r="N108" s="45" t="str">
        <f>IFERROR(IF(VLOOKUP(B108,'Feiertage-Stunden'!$B$2:$B$50,1,0),IF(F108="","",MOD(F108-E108,1)*24-Tabelle5[[#This Row],[Pause/ Zeitausgleich]])),"")</f>
        <v/>
      </c>
      <c r="O108" s="45" t="str">
        <f>IF(ISNUMBER(N108),"",IF(WEEKDAY(Tabelle5[[#This Row],[Datum]],2)=6,"",IF(WEEKDAY(Tabelle5[[#This Row],[Datum]],2)=7,"",IF(H108&gt;=8,"",SUM(8-H108)))))</f>
        <v/>
      </c>
      <c r="P108" s="99"/>
      <c r="Q108" s="99"/>
      <c r="R108" s="46" t="str">
        <f t="shared" si="4"/>
        <v/>
      </c>
      <c r="S108" s="99"/>
      <c r="T108" s="47" t="str">
        <f t="shared" si="5"/>
        <v/>
      </c>
    </row>
    <row r="109" spans="1:20" x14ac:dyDescent="0.3">
      <c r="A109" s="113"/>
      <c r="B109" s="96">
        <f t="shared" si="7"/>
        <v>45027</v>
      </c>
      <c r="C109" s="43" t="str">
        <f>TEXT(Tabelle5[[#This Row],[Datum]],"tt")</f>
        <v>11</v>
      </c>
      <c r="D109" s="43" t="str">
        <f>TEXT(Tabelle5[[#This Row],[Datum]],"TTT")</f>
        <v>Di</v>
      </c>
      <c r="E109" s="71"/>
      <c r="F109" s="71"/>
      <c r="G109" s="45"/>
      <c r="H109" s="70" t="str">
        <f>IF(F109="","",MOD(F109-E109,1)*24-Tabelle5[[#This Row],[Pause/ Zeitausgleich]])</f>
        <v/>
      </c>
      <c r="I109" s="44"/>
      <c r="J109" s="45" t="str">
        <f t="shared" si="6"/>
        <v/>
      </c>
      <c r="K109" s="45" t="str">
        <f>IF(ISNUMBER(N109),"",IF(WEEKDAY(Tabelle5[[#This Row],[Datum]],2)=6,IF(F109="","",MOD(F109-E109,1)*24-Tabelle5[[#This Row],[Pause/ Zeitausgleich]]),""))</f>
        <v/>
      </c>
      <c r="L109" s="45" t="str">
        <f>IF(ISNUMBER(N109),"",IF(WEEKDAY(Tabelle5[[#This Row],[Datum]],2)=7,IF(F109="","",MOD(F109-E109,1)*24-Tabelle5[[#This Row],[Pause/ Zeitausgleich]]),""))</f>
        <v/>
      </c>
      <c r="M109" s="45"/>
      <c r="N109" s="45" t="str">
        <f>IFERROR(IF(VLOOKUP(B109,'Feiertage-Stunden'!$B$2:$B$50,1,0),IF(F109="","",MOD(F109-E109,1)*24-Tabelle5[[#This Row],[Pause/ Zeitausgleich]])),"")</f>
        <v/>
      </c>
      <c r="O109" s="45" t="str">
        <f>IF(ISNUMBER(N109),"",IF(WEEKDAY(Tabelle5[[#This Row],[Datum]],2)=6,"",IF(WEEKDAY(Tabelle5[[#This Row],[Datum]],2)=7,"",IF(H109&gt;=8,"",SUM(8-H109)))))</f>
        <v/>
      </c>
      <c r="P109" s="99"/>
      <c r="Q109" s="99"/>
      <c r="R109" s="46" t="str">
        <f t="shared" si="4"/>
        <v/>
      </c>
      <c r="S109" s="99"/>
      <c r="T109" s="47" t="str">
        <f t="shared" si="5"/>
        <v/>
      </c>
    </row>
    <row r="110" spans="1:20" x14ac:dyDescent="0.3">
      <c r="A110" s="113"/>
      <c r="B110" s="96">
        <f t="shared" si="7"/>
        <v>45028</v>
      </c>
      <c r="C110" s="43" t="str">
        <f>TEXT(Tabelle5[[#This Row],[Datum]],"tt")</f>
        <v>12</v>
      </c>
      <c r="D110" s="43" t="str">
        <f>TEXT(Tabelle5[[#This Row],[Datum]],"TTT")</f>
        <v>Mi</v>
      </c>
      <c r="E110" s="71"/>
      <c r="F110" s="71"/>
      <c r="G110" s="45"/>
      <c r="H110" s="70" t="str">
        <f>IF(F110="","",MOD(F110-E110,1)*24-Tabelle5[[#This Row],[Pause/ Zeitausgleich]])</f>
        <v/>
      </c>
      <c r="I110" s="44"/>
      <c r="J110" s="45" t="str">
        <f t="shared" si="6"/>
        <v/>
      </c>
      <c r="K110" s="45" t="str">
        <f>IF(ISNUMBER(N110),"",IF(WEEKDAY(Tabelle5[[#This Row],[Datum]],2)=6,IF(F110="","",MOD(F110-E110,1)*24-Tabelle5[[#This Row],[Pause/ Zeitausgleich]]),""))</f>
        <v/>
      </c>
      <c r="L110" s="45" t="str">
        <f>IF(ISNUMBER(N110),"",IF(WEEKDAY(Tabelle5[[#This Row],[Datum]],2)=7,IF(F110="","",MOD(F110-E110,1)*24-Tabelle5[[#This Row],[Pause/ Zeitausgleich]]),""))</f>
        <v/>
      </c>
      <c r="M110" s="45"/>
      <c r="N110" s="45" t="str">
        <f>IFERROR(IF(VLOOKUP(B110,'Feiertage-Stunden'!$B$2:$B$50,1,0),IF(F110="","",MOD(F110-E110,1)*24-Tabelle5[[#This Row],[Pause/ Zeitausgleich]])),"")</f>
        <v/>
      </c>
      <c r="O110" s="45" t="str">
        <f>IF(ISNUMBER(N110),"",IF(WEEKDAY(Tabelle5[[#This Row],[Datum]],2)=6,"",IF(WEEKDAY(Tabelle5[[#This Row],[Datum]],2)=7,"",IF(H110&gt;=8,"",SUM(8-H110)))))</f>
        <v/>
      </c>
      <c r="P110" s="99"/>
      <c r="Q110" s="99"/>
      <c r="R110" s="46" t="str">
        <f t="shared" si="4"/>
        <v/>
      </c>
      <c r="S110" s="99"/>
      <c r="T110" s="47" t="str">
        <f t="shared" si="5"/>
        <v/>
      </c>
    </row>
    <row r="111" spans="1:20" x14ac:dyDescent="0.3">
      <c r="A111" s="113"/>
      <c r="B111" s="96">
        <f t="shared" si="7"/>
        <v>45029</v>
      </c>
      <c r="C111" s="43" t="str">
        <f>TEXT(Tabelle5[[#This Row],[Datum]],"tt")</f>
        <v>13</v>
      </c>
      <c r="D111" s="43" t="str">
        <f>TEXT(Tabelle5[[#This Row],[Datum]],"TTT")</f>
        <v>Do</v>
      </c>
      <c r="E111" s="71"/>
      <c r="F111" s="71"/>
      <c r="G111" s="45"/>
      <c r="H111" s="70" t="str">
        <f>IF(F111="","",MOD(F111-E111,1)*24-Tabelle5[[#This Row],[Pause/ Zeitausgleich]])</f>
        <v/>
      </c>
      <c r="I111" s="44"/>
      <c r="J111" s="45" t="str">
        <f t="shared" si="6"/>
        <v/>
      </c>
      <c r="K111" s="45" t="str">
        <f>IF(ISNUMBER(N111),"",IF(WEEKDAY(Tabelle5[[#This Row],[Datum]],2)=6,IF(F111="","",MOD(F111-E111,1)*24-Tabelle5[[#This Row],[Pause/ Zeitausgleich]]),""))</f>
        <v/>
      </c>
      <c r="L111" s="45" t="str">
        <f>IF(ISNUMBER(N111),"",IF(WEEKDAY(Tabelle5[[#This Row],[Datum]],2)=7,IF(F111="","",MOD(F111-E111,1)*24-Tabelle5[[#This Row],[Pause/ Zeitausgleich]]),""))</f>
        <v/>
      </c>
      <c r="M111" s="45"/>
      <c r="N111" s="45" t="str">
        <f>IFERROR(IF(VLOOKUP(B111,'Feiertage-Stunden'!$B$2:$B$50,1,0),IF(F111="","",MOD(F111-E111,1)*24-Tabelle5[[#This Row],[Pause/ Zeitausgleich]])),"")</f>
        <v/>
      </c>
      <c r="O111" s="45" t="str">
        <f>IF(ISNUMBER(N111),"",IF(WEEKDAY(Tabelle5[[#This Row],[Datum]],2)=6,"",IF(WEEKDAY(Tabelle5[[#This Row],[Datum]],2)=7,"",IF(H111&gt;=8,"",SUM(8-H111)))))</f>
        <v/>
      </c>
      <c r="P111" s="99"/>
      <c r="Q111" s="99"/>
      <c r="R111" s="46" t="str">
        <f t="shared" si="4"/>
        <v/>
      </c>
      <c r="S111" s="99"/>
      <c r="T111" s="47" t="str">
        <f t="shared" si="5"/>
        <v/>
      </c>
    </row>
    <row r="112" spans="1:20" x14ac:dyDescent="0.3">
      <c r="A112" s="113"/>
      <c r="B112" s="96">
        <f t="shared" si="7"/>
        <v>45030</v>
      </c>
      <c r="C112" s="43" t="str">
        <f>TEXT(Tabelle5[[#This Row],[Datum]],"tt")</f>
        <v>14</v>
      </c>
      <c r="D112" s="43" t="str">
        <f>TEXT(Tabelle5[[#This Row],[Datum]],"TTT")</f>
        <v>Fr</v>
      </c>
      <c r="E112" s="71"/>
      <c r="F112" s="71"/>
      <c r="G112" s="45"/>
      <c r="H112" s="70" t="str">
        <f>IF(F112="","",MOD(F112-E112,1)*24-Tabelle5[[#This Row],[Pause/ Zeitausgleich]])</f>
        <v/>
      </c>
      <c r="I112" s="44"/>
      <c r="J112" s="45" t="str">
        <f t="shared" si="6"/>
        <v/>
      </c>
      <c r="K112" s="45" t="str">
        <f>IF(ISNUMBER(N112),"",IF(WEEKDAY(Tabelle5[[#This Row],[Datum]],2)=6,IF(F112="","",MOD(F112-E112,1)*24-Tabelle5[[#This Row],[Pause/ Zeitausgleich]]),""))</f>
        <v/>
      </c>
      <c r="L112" s="45" t="str">
        <f>IF(ISNUMBER(N112),"",IF(WEEKDAY(Tabelle5[[#This Row],[Datum]],2)=7,IF(F112="","",MOD(F112-E112,1)*24-Tabelle5[[#This Row],[Pause/ Zeitausgleich]]),""))</f>
        <v/>
      </c>
      <c r="M112" s="45"/>
      <c r="N112" s="45" t="str">
        <f>IFERROR(IF(VLOOKUP(B112,'Feiertage-Stunden'!$B$2:$B$50,1,0),IF(F112="","",MOD(F112-E112,1)*24-Tabelle5[[#This Row],[Pause/ Zeitausgleich]])),"")</f>
        <v/>
      </c>
      <c r="O112" s="45" t="str">
        <f>IF(ISNUMBER(N112),"",IF(WEEKDAY(Tabelle5[[#This Row],[Datum]],2)=6,"",IF(WEEKDAY(Tabelle5[[#This Row],[Datum]],2)=7,"",IF(H112&gt;=8,"",SUM(8-H112)))))</f>
        <v/>
      </c>
      <c r="P112" s="99"/>
      <c r="Q112" s="99"/>
      <c r="R112" s="46" t="str">
        <f t="shared" si="4"/>
        <v/>
      </c>
      <c r="S112" s="99"/>
      <c r="T112" s="47" t="str">
        <f t="shared" si="5"/>
        <v/>
      </c>
    </row>
    <row r="113" spans="1:20" x14ac:dyDescent="0.3">
      <c r="A113" s="113"/>
      <c r="B113" s="96">
        <f t="shared" si="7"/>
        <v>45031</v>
      </c>
      <c r="C113" s="43" t="str">
        <f>TEXT(Tabelle5[[#This Row],[Datum]],"tt")</f>
        <v>15</v>
      </c>
      <c r="D113" s="43" t="str">
        <f>TEXT(Tabelle5[[#This Row],[Datum]],"TTT")</f>
        <v>Sa</v>
      </c>
      <c r="E113" s="71"/>
      <c r="F113" s="71"/>
      <c r="G113" s="45"/>
      <c r="H113" s="70" t="str">
        <f>IF(F113="","",MOD(F113-E113,1)*24-Tabelle5[[#This Row],[Pause/ Zeitausgleich]])</f>
        <v/>
      </c>
      <c r="I113" s="44"/>
      <c r="J113" s="45" t="str">
        <f t="shared" si="6"/>
        <v/>
      </c>
      <c r="K113" s="45" t="str">
        <f>IF(ISNUMBER(N113),"",IF(WEEKDAY(Tabelle5[[#This Row],[Datum]],2)=6,IF(F113="","",MOD(F113-E113,1)*24-Tabelle5[[#This Row],[Pause/ Zeitausgleich]]),""))</f>
        <v/>
      </c>
      <c r="L113" s="45" t="str">
        <f>IF(ISNUMBER(N113),"",IF(WEEKDAY(Tabelle5[[#This Row],[Datum]],2)=7,IF(F113="","",MOD(F113-E113,1)*24-Tabelle5[[#This Row],[Pause/ Zeitausgleich]]),""))</f>
        <v/>
      </c>
      <c r="M113" s="45"/>
      <c r="N113" s="45" t="str">
        <f>IFERROR(IF(VLOOKUP(B113,'Feiertage-Stunden'!$B$2:$B$50,1,0),IF(F113="","",MOD(F113-E113,1)*24-Tabelle5[[#This Row],[Pause/ Zeitausgleich]])),"")</f>
        <v/>
      </c>
      <c r="O113" s="45" t="str">
        <f>IF(ISNUMBER(N113),"",IF(WEEKDAY(Tabelle5[[#This Row],[Datum]],2)=6,"",IF(WEEKDAY(Tabelle5[[#This Row],[Datum]],2)=7,"",IF(H113&gt;=8,"",SUM(8-H113)))))</f>
        <v/>
      </c>
      <c r="P113" s="99"/>
      <c r="Q113" s="99"/>
      <c r="R113" s="46" t="str">
        <f t="shared" si="4"/>
        <v/>
      </c>
      <c r="S113" s="99"/>
      <c r="T113" s="47" t="str">
        <f t="shared" si="5"/>
        <v/>
      </c>
    </row>
    <row r="114" spans="1:20" x14ac:dyDescent="0.3">
      <c r="A114" s="113"/>
      <c r="B114" s="96">
        <f t="shared" si="7"/>
        <v>45032</v>
      </c>
      <c r="C114" s="43" t="str">
        <f>TEXT(Tabelle5[[#This Row],[Datum]],"tt")</f>
        <v>16</v>
      </c>
      <c r="D114" s="43" t="str">
        <f>TEXT(Tabelle5[[#This Row],[Datum]],"TTT")</f>
        <v>So</v>
      </c>
      <c r="E114" s="71"/>
      <c r="F114" s="71"/>
      <c r="G114" s="45"/>
      <c r="H114" s="70" t="str">
        <f>IF(F114="","",MOD(F114-E114,1)*24-Tabelle5[[#This Row],[Pause/ Zeitausgleich]])</f>
        <v/>
      </c>
      <c r="I114" s="44"/>
      <c r="J114" s="45" t="str">
        <f t="shared" si="6"/>
        <v/>
      </c>
      <c r="K114" s="45" t="str">
        <f>IF(ISNUMBER(N114),"",IF(WEEKDAY(Tabelle5[[#This Row],[Datum]],2)=6,IF(F114="","",MOD(F114-E114,1)*24-Tabelle5[[#This Row],[Pause/ Zeitausgleich]]),""))</f>
        <v/>
      </c>
      <c r="L114" s="45" t="str">
        <f>IF(ISNUMBER(N114),"",IF(WEEKDAY(Tabelle5[[#This Row],[Datum]],2)=7,IF(F114="","",MOD(F114-E114,1)*24-Tabelle5[[#This Row],[Pause/ Zeitausgleich]]),""))</f>
        <v/>
      </c>
      <c r="M114" s="45"/>
      <c r="N114" s="45" t="str">
        <f>IFERROR(IF(VLOOKUP(B114,'Feiertage-Stunden'!$B$2:$B$50,1,0),IF(F114="","",MOD(F114-E114,1)*24-Tabelle5[[#This Row],[Pause/ Zeitausgleich]])),"")</f>
        <v/>
      </c>
      <c r="O114" s="45" t="str">
        <f>IF(ISNUMBER(N114),"",IF(WEEKDAY(Tabelle5[[#This Row],[Datum]],2)=6,"",IF(WEEKDAY(Tabelle5[[#This Row],[Datum]],2)=7,"",IF(H114&gt;=8,"",SUM(8-H114)))))</f>
        <v/>
      </c>
      <c r="P114" s="99"/>
      <c r="Q114" s="99"/>
      <c r="R114" s="46" t="str">
        <f t="shared" si="4"/>
        <v/>
      </c>
      <c r="S114" s="99"/>
      <c r="T114" s="47" t="str">
        <f t="shared" si="5"/>
        <v/>
      </c>
    </row>
    <row r="115" spans="1:20" x14ac:dyDescent="0.3">
      <c r="A115" s="113"/>
      <c r="B115" s="96">
        <f t="shared" si="7"/>
        <v>45033</v>
      </c>
      <c r="C115" s="43" t="str">
        <f>TEXT(Tabelle5[[#This Row],[Datum]],"tt")</f>
        <v>17</v>
      </c>
      <c r="D115" s="43" t="str">
        <f>TEXT(Tabelle5[[#This Row],[Datum]],"TTT")</f>
        <v>Mo</v>
      </c>
      <c r="E115" s="71"/>
      <c r="F115" s="71"/>
      <c r="G115" s="45"/>
      <c r="H115" s="70" t="str">
        <f>IF(F115="","",MOD(F115-E115,1)*24-Tabelle5[[#This Row],[Pause/ Zeitausgleich]])</f>
        <v/>
      </c>
      <c r="I115" s="44"/>
      <c r="J115" s="45" t="str">
        <f t="shared" si="6"/>
        <v/>
      </c>
      <c r="K115" s="45" t="str">
        <f>IF(ISNUMBER(N115),"",IF(WEEKDAY(Tabelle5[[#This Row],[Datum]],2)=6,IF(F115="","",MOD(F115-E115,1)*24-Tabelle5[[#This Row],[Pause/ Zeitausgleich]]),""))</f>
        <v/>
      </c>
      <c r="L115" s="45" t="str">
        <f>IF(ISNUMBER(N115),"",IF(WEEKDAY(Tabelle5[[#This Row],[Datum]],2)=7,IF(F115="","",MOD(F115-E115,1)*24-Tabelle5[[#This Row],[Pause/ Zeitausgleich]]),""))</f>
        <v/>
      </c>
      <c r="M115" s="45"/>
      <c r="N115" s="45" t="str">
        <f>IFERROR(IF(VLOOKUP(B115,'Feiertage-Stunden'!$B$2:$B$50,1,0),IF(F115="","",MOD(F115-E115,1)*24-Tabelle5[[#This Row],[Pause/ Zeitausgleich]])),"")</f>
        <v/>
      </c>
      <c r="O115" s="45" t="str">
        <f>IF(ISNUMBER(N115),"",IF(WEEKDAY(Tabelle5[[#This Row],[Datum]],2)=6,"",IF(WEEKDAY(Tabelle5[[#This Row],[Datum]],2)=7,"",IF(H115&gt;=8,"",SUM(8-H115)))))</f>
        <v/>
      </c>
      <c r="P115" s="99"/>
      <c r="Q115" s="99"/>
      <c r="R115" s="46" t="str">
        <f t="shared" si="4"/>
        <v/>
      </c>
      <c r="S115" s="99"/>
      <c r="T115" s="47" t="str">
        <f t="shared" si="5"/>
        <v/>
      </c>
    </row>
    <row r="116" spans="1:20" x14ac:dyDescent="0.3">
      <c r="A116" s="113"/>
      <c r="B116" s="96">
        <f t="shared" si="7"/>
        <v>45034</v>
      </c>
      <c r="C116" s="43" t="str">
        <f>TEXT(Tabelle5[[#This Row],[Datum]],"tt")</f>
        <v>18</v>
      </c>
      <c r="D116" s="43" t="str">
        <f>TEXT(Tabelle5[[#This Row],[Datum]],"TTT")</f>
        <v>Di</v>
      </c>
      <c r="E116" s="71"/>
      <c r="F116" s="71"/>
      <c r="G116" s="45"/>
      <c r="H116" s="70" t="str">
        <f>IF(F116="","",MOD(F116-E116,1)*24-Tabelle5[[#This Row],[Pause/ Zeitausgleich]])</f>
        <v/>
      </c>
      <c r="I116" s="44"/>
      <c r="J116" s="45" t="str">
        <f t="shared" si="6"/>
        <v/>
      </c>
      <c r="K116" s="45" t="str">
        <f>IF(ISNUMBER(N116),"",IF(WEEKDAY(Tabelle5[[#This Row],[Datum]],2)=6,IF(F116="","",MOD(F116-E116,1)*24-Tabelle5[[#This Row],[Pause/ Zeitausgleich]]),""))</f>
        <v/>
      </c>
      <c r="L116" s="45" t="str">
        <f>IF(ISNUMBER(N116),"",IF(WEEKDAY(Tabelle5[[#This Row],[Datum]],2)=7,IF(F116="","",MOD(F116-E116,1)*24-Tabelle5[[#This Row],[Pause/ Zeitausgleich]]),""))</f>
        <v/>
      </c>
      <c r="M116" s="45"/>
      <c r="N116" s="45" t="str">
        <f>IFERROR(IF(VLOOKUP(B116,'Feiertage-Stunden'!$B$2:$B$50,1,0),IF(F116="","",MOD(F116-E116,1)*24-Tabelle5[[#This Row],[Pause/ Zeitausgleich]])),"")</f>
        <v/>
      </c>
      <c r="O116" s="45" t="str">
        <f>IF(ISNUMBER(N116),"",IF(WEEKDAY(Tabelle5[[#This Row],[Datum]],2)=6,"",IF(WEEKDAY(Tabelle5[[#This Row],[Datum]],2)=7,"",IF(H116&gt;=8,"",SUM(8-H116)))))</f>
        <v/>
      </c>
      <c r="P116" s="99"/>
      <c r="Q116" s="99"/>
      <c r="R116" s="46" t="str">
        <f t="shared" si="4"/>
        <v/>
      </c>
      <c r="S116" s="99"/>
      <c r="T116" s="47" t="str">
        <f t="shared" si="5"/>
        <v/>
      </c>
    </row>
    <row r="117" spans="1:20" x14ac:dyDescent="0.3">
      <c r="A117" s="113"/>
      <c r="B117" s="96">
        <f t="shared" si="7"/>
        <v>45035</v>
      </c>
      <c r="C117" s="43" t="str">
        <f>TEXT(Tabelle5[[#This Row],[Datum]],"tt")</f>
        <v>19</v>
      </c>
      <c r="D117" s="43" t="str">
        <f>TEXT(Tabelle5[[#This Row],[Datum]],"TTT")</f>
        <v>Mi</v>
      </c>
      <c r="E117" s="71"/>
      <c r="F117" s="71"/>
      <c r="G117" s="45"/>
      <c r="H117" s="70" t="str">
        <f>IF(F117="","",MOD(F117-E117,1)*24-Tabelle5[[#This Row],[Pause/ Zeitausgleich]])</f>
        <v/>
      </c>
      <c r="I117" s="44"/>
      <c r="J117" s="45" t="str">
        <f t="shared" si="6"/>
        <v/>
      </c>
      <c r="K117" s="45" t="str">
        <f>IF(ISNUMBER(N117),"",IF(WEEKDAY(Tabelle5[[#This Row],[Datum]],2)=6,IF(F117="","",MOD(F117-E117,1)*24-Tabelle5[[#This Row],[Pause/ Zeitausgleich]]),""))</f>
        <v/>
      </c>
      <c r="L117" s="45" t="str">
        <f>IF(ISNUMBER(N117),"",IF(WEEKDAY(Tabelle5[[#This Row],[Datum]],2)=7,IF(F117="","",MOD(F117-E117,1)*24-Tabelle5[[#This Row],[Pause/ Zeitausgleich]]),""))</f>
        <v/>
      </c>
      <c r="M117" s="45"/>
      <c r="N117" s="45" t="str">
        <f>IFERROR(IF(VLOOKUP(B117,'Feiertage-Stunden'!$B$2:$B$50,1,0),IF(F117="","",MOD(F117-E117,1)*24-Tabelle5[[#This Row],[Pause/ Zeitausgleich]])),"")</f>
        <v/>
      </c>
      <c r="O117" s="45" t="str">
        <f>IF(ISNUMBER(N117),"",IF(WEEKDAY(Tabelle5[[#This Row],[Datum]],2)=6,"",IF(WEEKDAY(Tabelle5[[#This Row],[Datum]],2)=7,"",IF(H117&gt;=8,"",SUM(8-H117)))))</f>
        <v/>
      </c>
      <c r="P117" s="99"/>
      <c r="Q117" s="99"/>
      <c r="R117" s="46" t="str">
        <f t="shared" si="4"/>
        <v/>
      </c>
      <c r="S117" s="99"/>
      <c r="T117" s="47" t="str">
        <f t="shared" si="5"/>
        <v/>
      </c>
    </row>
    <row r="118" spans="1:20" x14ac:dyDescent="0.3">
      <c r="A118" s="113"/>
      <c r="B118" s="96">
        <f t="shared" si="7"/>
        <v>45036</v>
      </c>
      <c r="C118" s="43" t="str">
        <f>TEXT(Tabelle5[[#This Row],[Datum]],"tt")</f>
        <v>20</v>
      </c>
      <c r="D118" s="43" t="str">
        <f>TEXT(Tabelle5[[#This Row],[Datum]],"TTT")</f>
        <v>Do</v>
      </c>
      <c r="E118" s="71"/>
      <c r="F118" s="71"/>
      <c r="G118" s="45"/>
      <c r="H118" s="70" t="str">
        <f>IF(F118="","",MOD(F118-E118,1)*24-Tabelle5[[#This Row],[Pause/ Zeitausgleich]])</f>
        <v/>
      </c>
      <c r="I118" s="44"/>
      <c r="J118" s="45" t="str">
        <f t="shared" si="6"/>
        <v/>
      </c>
      <c r="K118" s="45" t="str">
        <f>IF(ISNUMBER(N118),"",IF(WEEKDAY(Tabelle5[[#This Row],[Datum]],2)=6,IF(F118="","",MOD(F118-E118,1)*24-Tabelle5[[#This Row],[Pause/ Zeitausgleich]]),""))</f>
        <v/>
      </c>
      <c r="L118" s="45" t="str">
        <f>IF(ISNUMBER(N118),"",IF(WEEKDAY(Tabelle5[[#This Row],[Datum]],2)=7,IF(F118="","",MOD(F118-E118,1)*24-Tabelle5[[#This Row],[Pause/ Zeitausgleich]]),""))</f>
        <v/>
      </c>
      <c r="M118" s="45"/>
      <c r="N118" s="45" t="str">
        <f>IFERROR(IF(VLOOKUP(B118,'Feiertage-Stunden'!$B$2:$B$50,1,0),IF(F118="","",MOD(F118-E118,1)*24-Tabelle5[[#This Row],[Pause/ Zeitausgleich]])),"")</f>
        <v/>
      </c>
      <c r="O118" s="45" t="str">
        <f>IF(ISNUMBER(N118),"",IF(WEEKDAY(Tabelle5[[#This Row],[Datum]],2)=6,"",IF(WEEKDAY(Tabelle5[[#This Row],[Datum]],2)=7,"",IF(H118&gt;=8,"",SUM(8-H118)))))</f>
        <v/>
      </c>
      <c r="P118" s="99"/>
      <c r="Q118" s="99"/>
      <c r="R118" s="46" t="str">
        <f t="shared" si="4"/>
        <v/>
      </c>
      <c r="S118" s="99"/>
      <c r="T118" s="47" t="str">
        <f t="shared" si="5"/>
        <v/>
      </c>
    </row>
    <row r="119" spans="1:20" x14ac:dyDescent="0.3">
      <c r="A119" s="113"/>
      <c r="B119" s="96">
        <f t="shared" si="7"/>
        <v>45037</v>
      </c>
      <c r="C119" s="43" t="str">
        <f>TEXT(Tabelle5[[#This Row],[Datum]],"tt")</f>
        <v>21</v>
      </c>
      <c r="D119" s="43" t="str">
        <f>TEXT(Tabelle5[[#This Row],[Datum]],"TTT")</f>
        <v>Fr</v>
      </c>
      <c r="E119" s="71"/>
      <c r="F119" s="71"/>
      <c r="G119" s="45"/>
      <c r="H119" s="70" t="str">
        <f>IF(F119="","",MOD(F119-E119,1)*24-Tabelle5[[#This Row],[Pause/ Zeitausgleich]])</f>
        <v/>
      </c>
      <c r="I119" s="44"/>
      <c r="J119" s="45" t="str">
        <f t="shared" si="6"/>
        <v/>
      </c>
      <c r="K119" s="45" t="str">
        <f>IF(ISNUMBER(N119),"",IF(WEEKDAY(Tabelle5[[#This Row],[Datum]],2)=6,IF(F119="","",MOD(F119-E119,1)*24-Tabelle5[[#This Row],[Pause/ Zeitausgleich]]),""))</f>
        <v/>
      </c>
      <c r="L119" s="45" t="str">
        <f>IF(ISNUMBER(N119),"",IF(WEEKDAY(Tabelle5[[#This Row],[Datum]],2)=7,IF(F119="","",MOD(F119-E119,1)*24-Tabelle5[[#This Row],[Pause/ Zeitausgleich]]),""))</f>
        <v/>
      </c>
      <c r="M119" s="45"/>
      <c r="N119" s="45" t="str">
        <f>IFERROR(IF(VLOOKUP(B119,'Feiertage-Stunden'!$B$2:$B$50,1,0),IF(F119="","",MOD(F119-E119,1)*24-Tabelle5[[#This Row],[Pause/ Zeitausgleich]])),"")</f>
        <v/>
      </c>
      <c r="O119" s="45" t="str">
        <f>IF(ISNUMBER(N119),"",IF(WEEKDAY(Tabelle5[[#This Row],[Datum]],2)=6,"",IF(WEEKDAY(Tabelle5[[#This Row],[Datum]],2)=7,"",IF(H119&gt;=8,"",SUM(8-H119)))))</f>
        <v/>
      </c>
      <c r="P119" s="99"/>
      <c r="Q119" s="99"/>
      <c r="R119" s="46" t="str">
        <f t="shared" si="4"/>
        <v/>
      </c>
      <c r="S119" s="99"/>
      <c r="T119" s="47" t="str">
        <f t="shared" si="5"/>
        <v/>
      </c>
    </row>
    <row r="120" spans="1:20" x14ac:dyDescent="0.3">
      <c r="A120" s="113"/>
      <c r="B120" s="96">
        <f t="shared" si="7"/>
        <v>45038</v>
      </c>
      <c r="C120" s="43" t="str">
        <f>TEXT(Tabelle5[[#This Row],[Datum]],"tt")</f>
        <v>22</v>
      </c>
      <c r="D120" s="43" t="str">
        <f>TEXT(Tabelle5[[#This Row],[Datum]],"TTT")</f>
        <v>Sa</v>
      </c>
      <c r="E120" s="71"/>
      <c r="F120" s="71"/>
      <c r="G120" s="45"/>
      <c r="H120" s="70" t="str">
        <f>IF(F120="","",MOD(F120-E120,1)*24-Tabelle5[[#This Row],[Pause/ Zeitausgleich]])</f>
        <v/>
      </c>
      <c r="I120" s="44"/>
      <c r="J120" s="45" t="str">
        <f t="shared" si="6"/>
        <v/>
      </c>
      <c r="K120" s="45" t="str">
        <f>IF(ISNUMBER(N120),"",IF(WEEKDAY(Tabelle5[[#This Row],[Datum]],2)=6,IF(F120="","",MOD(F120-E120,1)*24-Tabelle5[[#This Row],[Pause/ Zeitausgleich]]),""))</f>
        <v/>
      </c>
      <c r="L120" s="45" t="str">
        <f>IF(ISNUMBER(N120),"",IF(WEEKDAY(Tabelle5[[#This Row],[Datum]],2)=7,IF(F120="","",MOD(F120-E120,1)*24-Tabelle5[[#This Row],[Pause/ Zeitausgleich]]),""))</f>
        <v/>
      </c>
      <c r="M120" s="45"/>
      <c r="N120" s="45" t="str">
        <f>IFERROR(IF(VLOOKUP(B120,'Feiertage-Stunden'!$B$2:$B$50,1,0),IF(F120="","",MOD(F120-E120,1)*24-Tabelle5[[#This Row],[Pause/ Zeitausgleich]])),"")</f>
        <v/>
      </c>
      <c r="O120" s="45" t="str">
        <f>IF(ISNUMBER(N120),"",IF(WEEKDAY(Tabelle5[[#This Row],[Datum]],2)=6,"",IF(WEEKDAY(Tabelle5[[#This Row],[Datum]],2)=7,"",IF(H120&gt;=8,"",SUM(8-H120)))))</f>
        <v/>
      </c>
      <c r="P120" s="99"/>
      <c r="Q120" s="99"/>
      <c r="R120" s="46" t="str">
        <f t="shared" si="4"/>
        <v/>
      </c>
      <c r="S120" s="99"/>
      <c r="T120" s="47" t="str">
        <f t="shared" si="5"/>
        <v/>
      </c>
    </row>
    <row r="121" spans="1:20" x14ac:dyDescent="0.3">
      <c r="A121" s="113"/>
      <c r="B121" s="96">
        <f t="shared" si="7"/>
        <v>45039</v>
      </c>
      <c r="C121" s="43" t="str">
        <f>TEXT(Tabelle5[[#This Row],[Datum]],"tt")</f>
        <v>23</v>
      </c>
      <c r="D121" s="43" t="str">
        <f>TEXT(Tabelle5[[#This Row],[Datum]],"TTT")</f>
        <v>So</v>
      </c>
      <c r="E121" s="71"/>
      <c r="F121" s="71"/>
      <c r="G121" s="45"/>
      <c r="H121" s="70" t="str">
        <f>IF(F121="","",MOD(F121-E121,1)*24-Tabelle5[[#This Row],[Pause/ Zeitausgleich]])</f>
        <v/>
      </c>
      <c r="I121" s="44"/>
      <c r="J121" s="45" t="str">
        <f t="shared" si="6"/>
        <v/>
      </c>
      <c r="K121" s="45" t="str">
        <f>IF(ISNUMBER(N121),"",IF(WEEKDAY(Tabelle5[[#This Row],[Datum]],2)=6,IF(F121="","",MOD(F121-E121,1)*24-Tabelle5[[#This Row],[Pause/ Zeitausgleich]]),""))</f>
        <v/>
      </c>
      <c r="L121" s="45" t="str">
        <f>IF(ISNUMBER(N121),"",IF(WEEKDAY(Tabelle5[[#This Row],[Datum]],2)=7,IF(F121="","",MOD(F121-E121,1)*24-Tabelle5[[#This Row],[Pause/ Zeitausgleich]]),""))</f>
        <v/>
      </c>
      <c r="M121" s="45"/>
      <c r="N121" s="45" t="str">
        <f>IFERROR(IF(VLOOKUP(B121,'Feiertage-Stunden'!$B$2:$B$50,1,0),IF(F121="","",MOD(F121-E121,1)*24-Tabelle5[[#This Row],[Pause/ Zeitausgleich]])),"")</f>
        <v/>
      </c>
      <c r="O121" s="45" t="str">
        <f>IF(ISNUMBER(N121),"",IF(WEEKDAY(Tabelle5[[#This Row],[Datum]],2)=6,"",IF(WEEKDAY(Tabelle5[[#This Row],[Datum]],2)=7,"",IF(H121&gt;=8,"",SUM(8-H121)))))</f>
        <v/>
      </c>
      <c r="P121" s="99"/>
      <c r="Q121" s="99"/>
      <c r="R121" s="46" t="str">
        <f t="shared" si="4"/>
        <v/>
      </c>
      <c r="S121" s="99"/>
      <c r="T121" s="47" t="str">
        <f t="shared" si="5"/>
        <v/>
      </c>
    </row>
    <row r="122" spans="1:20" x14ac:dyDescent="0.3">
      <c r="A122" s="113"/>
      <c r="B122" s="96">
        <f t="shared" si="7"/>
        <v>45040</v>
      </c>
      <c r="C122" s="43" t="str">
        <f>TEXT(Tabelle5[[#This Row],[Datum]],"tt")</f>
        <v>24</v>
      </c>
      <c r="D122" s="43" t="str">
        <f>TEXT(Tabelle5[[#This Row],[Datum]],"TTT")</f>
        <v>Mo</v>
      </c>
      <c r="E122" s="71"/>
      <c r="F122" s="71"/>
      <c r="G122" s="45"/>
      <c r="H122" s="70" t="str">
        <f>IF(F122="","",MOD(F122-E122,1)*24-Tabelle5[[#This Row],[Pause/ Zeitausgleich]])</f>
        <v/>
      </c>
      <c r="I122" s="44"/>
      <c r="J122" s="45" t="str">
        <f t="shared" si="6"/>
        <v/>
      </c>
      <c r="K122" s="45" t="str">
        <f>IF(ISNUMBER(N122),"",IF(WEEKDAY(Tabelle5[[#This Row],[Datum]],2)=6,IF(F122="","",MOD(F122-E122,1)*24-Tabelle5[[#This Row],[Pause/ Zeitausgleich]]),""))</f>
        <v/>
      </c>
      <c r="L122" s="45" t="str">
        <f>IF(ISNUMBER(N122),"",IF(WEEKDAY(Tabelle5[[#This Row],[Datum]],2)=7,IF(F122="","",MOD(F122-E122,1)*24-Tabelle5[[#This Row],[Pause/ Zeitausgleich]]),""))</f>
        <v/>
      </c>
      <c r="M122" s="45"/>
      <c r="N122" s="45" t="str">
        <f>IFERROR(IF(VLOOKUP(B122,'Feiertage-Stunden'!$B$2:$B$50,1,0),IF(F122="","",MOD(F122-E122,1)*24-Tabelle5[[#This Row],[Pause/ Zeitausgleich]])),"")</f>
        <v/>
      </c>
      <c r="O122" s="45" t="str">
        <f>IF(ISNUMBER(N122),"",IF(WEEKDAY(Tabelle5[[#This Row],[Datum]],2)=6,"",IF(WEEKDAY(Tabelle5[[#This Row],[Datum]],2)=7,"",IF(H122&gt;=8,"",SUM(8-H122)))))</f>
        <v/>
      </c>
      <c r="P122" s="99"/>
      <c r="Q122" s="99"/>
      <c r="R122" s="46" t="str">
        <f t="shared" si="4"/>
        <v/>
      </c>
      <c r="S122" s="99"/>
      <c r="T122" s="47" t="str">
        <f t="shared" si="5"/>
        <v/>
      </c>
    </row>
    <row r="123" spans="1:20" x14ac:dyDescent="0.3">
      <c r="A123" s="113"/>
      <c r="B123" s="96">
        <f t="shared" si="7"/>
        <v>45041</v>
      </c>
      <c r="C123" s="43" t="str">
        <f>TEXT(Tabelle5[[#This Row],[Datum]],"tt")</f>
        <v>25</v>
      </c>
      <c r="D123" s="43" t="str">
        <f>TEXT(Tabelle5[[#This Row],[Datum]],"TTT")</f>
        <v>Di</v>
      </c>
      <c r="E123" s="71"/>
      <c r="F123" s="71"/>
      <c r="G123" s="45"/>
      <c r="H123" s="70" t="str">
        <f>IF(F123="","",MOD(F123-E123,1)*24-Tabelle5[[#This Row],[Pause/ Zeitausgleich]])</f>
        <v/>
      </c>
      <c r="I123" s="44"/>
      <c r="J123" s="45" t="str">
        <f t="shared" si="6"/>
        <v/>
      </c>
      <c r="K123" s="45" t="str">
        <f>IF(ISNUMBER(N123),"",IF(WEEKDAY(Tabelle5[[#This Row],[Datum]],2)=6,IF(F123="","",MOD(F123-E123,1)*24-Tabelle5[[#This Row],[Pause/ Zeitausgleich]]),""))</f>
        <v/>
      </c>
      <c r="L123" s="45" t="str">
        <f>IF(ISNUMBER(N123),"",IF(WEEKDAY(Tabelle5[[#This Row],[Datum]],2)=7,IF(F123="","",MOD(F123-E123,1)*24-Tabelle5[[#This Row],[Pause/ Zeitausgleich]]),""))</f>
        <v/>
      </c>
      <c r="M123" s="45"/>
      <c r="N123" s="45" t="str">
        <f>IFERROR(IF(VLOOKUP(B123,'Feiertage-Stunden'!$B$2:$B$50,1,0),IF(F123="","",MOD(F123-E123,1)*24-Tabelle5[[#This Row],[Pause/ Zeitausgleich]])),"")</f>
        <v/>
      </c>
      <c r="O123" s="45" t="str">
        <f>IF(ISNUMBER(N123),"",IF(WEEKDAY(Tabelle5[[#This Row],[Datum]],2)=6,"",IF(WEEKDAY(Tabelle5[[#This Row],[Datum]],2)=7,"",IF(H123&gt;=8,"",SUM(8-H123)))))</f>
        <v/>
      </c>
      <c r="P123" s="99"/>
      <c r="Q123" s="99"/>
      <c r="R123" s="46" t="str">
        <f t="shared" si="4"/>
        <v/>
      </c>
      <c r="S123" s="99"/>
      <c r="T123" s="47" t="str">
        <f t="shared" si="5"/>
        <v/>
      </c>
    </row>
    <row r="124" spans="1:20" x14ac:dyDescent="0.3">
      <c r="A124" s="113"/>
      <c r="B124" s="96">
        <f t="shared" si="7"/>
        <v>45042</v>
      </c>
      <c r="C124" s="43" t="str">
        <f>TEXT(Tabelle5[[#This Row],[Datum]],"tt")</f>
        <v>26</v>
      </c>
      <c r="D124" s="43" t="str">
        <f>TEXT(Tabelle5[[#This Row],[Datum]],"TTT")</f>
        <v>Mi</v>
      </c>
      <c r="E124" s="71"/>
      <c r="F124" s="71"/>
      <c r="G124" s="45"/>
      <c r="H124" s="70" t="str">
        <f>IF(F124="","",MOD(F124-E124,1)*24-Tabelle5[[#This Row],[Pause/ Zeitausgleich]])</f>
        <v/>
      </c>
      <c r="I124" s="44"/>
      <c r="J124" s="45" t="str">
        <f t="shared" si="6"/>
        <v/>
      </c>
      <c r="K124" s="45" t="str">
        <f>IF(ISNUMBER(N124),"",IF(WEEKDAY(Tabelle5[[#This Row],[Datum]],2)=6,IF(F124="","",MOD(F124-E124,1)*24-Tabelle5[[#This Row],[Pause/ Zeitausgleich]]),""))</f>
        <v/>
      </c>
      <c r="L124" s="45" t="str">
        <f>IF(ISNUMBER(N124),"",IF(WEEKDAY(Tabelle5[[#This Row],[Datum]],2)=7,IF(F124="","",MOD(F124-E124,1)*24-Tabelle5[[#This Row],[Pause/ Zeitausgleich]]),""))</f>
        <v/>
      </c>
      <c r="M124" s="45"/>
      <c r="N124" s="45" t="str">
        <f>IFERROR(IF(VLOOKUP(B124,'Feiertage-Stunden'!$B$2:$B$50,1,0),IF(F124="","",MOD(F124-E124,1)*24-Tabelle5[[#This Row],[Pause/ Zeitausgleich]])),"")</f>
        <v/>
      </c>
      <c r="O124" s="45" t="str">
        <f>IF(ISNUMBER(N124),"",IF(WEEKDAY(Tabelle5[[#This Row],[Datum]],2)=6,"",IF(WEEKDAY(Tabelle5[[#This Row],[Datum]],2)=7,"",IF(H124&gt;=8,"",SUM(8-H124)))))</f>
        <v/>
      </c>
      <c r="P124" s="99"/>
      <c r="Q124" s="99"/>
      <c r="R124" s="46" t="str">
        <f t="shared" si="4"/>
        <v/>
      </c>
      <c r="S124" s="99"/>
      <c r="T124" s="47" t="str">
        <f t="shared" si="5"/>
        <v/>
      </c>
    </row>
    <row r="125" spans="1:20" x14ac:dyDescent="0.3">
      <c r="A125" s="113"/>
      <c r="B125" s="96">
        <f t="shared" si="7"/>
        <v>45043</v>
      </c>
      <c r="C125" s="43" t="str">
        <f>TEXT(Tabelle5[[#This Row],[Datum]],"tt")</f>
        <v>27</v>
      </c>
      <c r="D125" s="43" t="str">
        <f>TEXT(Tabelle5[[#This Row],[Datum]],"TTT")</f>
        <v>Do</v>
      </c>
      <c r="E125" s="71"/>
      <c r="F125" s="71"/>
      <c r="G125" s="45"/>
      <c r="H125" s="70" t="str">
        <f>IF(F125="","",MOD(F125-E125,1)*24-Tabelle5[[#This Row],[Pause/ Zeitausgleich]])</f>
        <v/>
      </c>
      <c r="I125" s="44"/>
      <c r="J125" s="45" t="str">
        <f t="shared" si="6"/>
        <v/>
      </c>
      <c r="K125" s="45" t="str">
        <f>IF(ISNUMBER(N125),"",IF(WEEKDAY(Tabelle5[[#This Row],[Datum]],2)=6,IF(F125="","",MOD(F125-E125,1)*24-Tabelle5[[#This Row],[Pause/ Zeitausgleich]]),""))</f>
        <v/>
      </c>
      <c r="L125" s="45" t="str">
        <f>IF(ISNUMBER(N125),"",IF(WEEKDAY(Tabelle5[[#This Row],[Datum]],2)=7,IF(F125="","",MOD(F125-E125,1)*24-Tabelle5[[#This Row],[Pause/ Zeitausgleich]]),""))</f>
        <v/>
      </c>
      <c r="M125" s="45"/>
      <c r="N125" s="45" t="str">
        <f>IFERROR(IF(VLOOKUP(B125,'Feiertage-Stunden'!$B$2:$B$50,1,0),IF(F125="","",MOD(F125-E125,1)*24-Tabelle5[[#This Row],[Pause/ Zeitausgleich]])),"")</f>
        <v/>
      </c>
      <c r="O125" s="45" t="str">
        <f>IF(ISNUMBER(N125),"",IF(WEEKDAY(Tabelle5[[#This Row],[Datum]],2)=6,"",IF(WEEKDAY(Tabelle5[[#This Row],[Datum]],2)=7,"",IF(H125&gt;=8,"",SUM(8-H125)))))</f>
        <v/>
      </c>
      <c r="P125" s="99"/>
      <c r="Q125" s="99"/>
      <c r="R125" s="46" t="str">
        <f t="shared" si="4"/>
        <v/>
      </c>
      <c r="S125" s="99"/>
      <c r="T125" s="47" t="str">
        <f t="shared" si="5"/>
        <v/>
      </c>
    </row>
    <row r="126" spans="1:20" x14ac:dyDescent="0.3">
      <c r="A126" s="113"/>
      <c r="B126" s="96">
        <f t="shared" si="7"/>
        <v>45044</v>
      </c>
      <c r="C126" s="43" t="str">
        <f>TEXT(Tabelle5[[#This Row],[Datum]],"tt")</f>
        <v>28</v>
      </c>
      <c r="D126" s="43" t="str">
        <f>TEXT(Tabelle5[[#This Row],[Datum]],"TTT")</f>
        <v>Fr</v>
      </c>
      <c r="E126" s="71"/>
      <c r="F126" s="71"/>
      <c r="G126" s="45"/>
      <c r="H126" s="70" t="str">
        <f>IF(F126="","",MOD(F126-E126,1)*24-Tabelle5[[#This Row],[Pause/ Zeitausgleich]])</f>
        <v/>
      </c>
      <c r="I126" s="44"/>
      <c r="J126" s="45" t="str">
        <f t="shared" si="6"/>
        <v/>
      </c>
      <c r="K126" s="45" t="str">
        <f>IF(ISNUMBER(N126),"",IF(WEEKDAY(Tabelle5[[#This Row],[Datum]],2)=6,IF(F126="","",MOD(F126-E126,1)*24-Tabelle5[[#This Row],[Pause/ Zeitausgleich]]),""))</f>
        <v/>
      </c>
      <c r="L126" s="45" t="str">
        <f>IF(ISNUMBER(N126),"",IF(WEEKDAY(Tabelle5[[#This Row],[Datum]],2)=7,IF(F126="","",MOD(F126-E126,1)*24-Tabelle5[[#This Row],[Pause/ Zeitausgleich]]),""))</f>
        <v/>
      </c>
      <c r="M126" s="45"/>
      <c r="N126" s="45" t="str">
        <f>IFERROR(IF(VLOOKUP(B126,'Feiertage-Stunden'!$B$2:$B$50,1,0),IF(F126="","",MOD(F126-E126,1)*24-Tabelle5[[#This Row],[Pause/ Zeitausgleich]])),"")</f>
        <v/>
      </c>
      <c r="O126" s="45" t="str">
        <f>IF(ISNUMBER(N126),"",IF(WEEKDAY(Tabelle5[[#This Row],[Datum]],2)=6,"",IF(WEEKDAY(Tabelle5[[#This Row],[Datum]],2)=7,"",IF(H126&gt;=8,"",SUM(8-H126)))))</f>
        <v/>
      </c>
      <c r="P126" s="99"/>
      <c r="Q126" s="99"/>
      <c r="R126" s="46" t="str">
        <f t="shared" si="4"/>
        <v/>
      </c>
      <c r="S126" s="99"/>
      <c r="T126" s="47" t="str">
        <f t="shared" si="5"/>
        <v/>
      </c>
    </row>
    <row r="127" spans="1:20" x14ac:dyDescent="0.3">
      <c r="A127" s="113"/>
      <c r="B127" s="96">
        <f t="shared" si="7"/>
        <v>45045</v>
      </c>
      <c r="C127" s="43" t="str">
        <f>TEXT(Tabelle5[[#This Row],[Datum]],"tt")</f>
        <v>29</v>
      </c>
      <c r="D127" s="43" t="str">
        <f>TEXT(Tabelle5[[#This Row],[Datum]],"TTT")</f>
        <v>Sa</v>
      </c>
      <c r="E127" s="71"/>
      <c r="F127" s="71"/>
      <c r="G127" s="45"/>
      <c r="H127" s="70" t="str">
        <f>IF(F127="","",MOD(F127-E127,1)*24-Tabelle5[[#This Row],[Pause/ Zeitausgleich]])</f>
        <v/>
      </c>
      <c r="I127" s="44"/>
      <c r="J127" s="45" t="str">
        <f t="shared" si="6"/>
        <v/>
      </c>
      <c r="K127" s="45" t="str">
        <f>IF(ISNUMBER(N127),"",IF(WEEKDAY(Tabelle5[[#This Row],[Datum]],2)=6,IF(F127="","",MOD(F127-E127,1)*24-Tabelle5[[#This Row],[Pause/ Zeitausgleich]]),""))</f>
        <v/>
      </c>
      <c r="L127" s="45" t="str">
        <f>IF(ISNUMBER(N127),"",IF(WEEKDAY(Tabelle5[[#This Row],[Datum]],2)=7,IF(F127="","",MOD(F127-E127,1)*24-Tabelle5[[#This Row],[Pause/ Zeitausgleich]]),""))</f>
        <v/>
      </c>
      <c r="M127" s="45"/>
      <c r="N127" s="45" t="str">
        <f>IFERROR(IF(VLOOKUP(B127,'Feiertage-Stunden'!$B$2:$B$50,1,0),IF(F127="","",MOD(F127-E127,1)*24-Tabelle5[[#This Row],[Pause/ Zeitausgleich]])),"")</f>
        <v/>
      </c>
      <c r="O127" s="45" t="str">
        <f>IF(ISNUMBER(N127),"",IF(WEEKDAY(Tabelle5[[#This Row],[Datum]],2)=6,"",IF(WEEKDAY(Tabelle5[[#This Row],[Datum]],2)=7,"",IF(H127&gt;=8,"",SUM(8-H127)))))</f>
        <v/>
      </c>
      <c r="P127" s="99"/>
      <c r="Q127" s="99"/>
      <c r="R127" s="46" t="str">
        <f t="shared" si="4"/>
        <v/>
      </c>
      <c r="S127" s="99"/>
      <c r="T127" s="47" t="str">
        <f t="shared" si="5"/>
        <v/>
      </c>
    </row>
    <row r="128" spans="1:20" x14ac:dyDescent="0.3">
      <c r="A128" s="113"/>
      <c r="B128" s="96">
        <f t="shared" si="7"/>
        <v>45046</v>
      </c>
      <c r="C128" s="43" t="str">
        <f>TEXT(Tabelle5[[#This Row],[Datum]],"tt")</f>
        <v>30</v>
      </c>
      <c r="D128" s="43" t="str">
        <f>TEXT(Tabelle5[[#This Row],[Datum]],"TTT")</f>
        <v>So</v>
      </c>
      <c r="E128" s="71"/>
      <c r="F128" s="71"/>
      <c r="G128" s="45"/>
      <c r="H128" s="70" t="str">
        <f>IF(F128="","",MOD(F128-E128,1)*24-Tabelle5[[#This Row],[Pause/ Zeitausgleich]])</f>
        <v/>
      </c>
      <c r="I128" s="44"/>
      <c r="J128" s="45" t="str">
        <f t="shared" si="6"/>
        <v/>
      </c>
      <c r="K128" s="45" t="str">
        <f>IF(ISNUMBER(N128),"",IF(WEEKDAY(Tabelle5[[#This Row],[Datum]],2)=6,IF(F128="","",MOD(F128-E128,1)*24-Tabelle5[[#This Row],[Pause/ Zeitausgleich]]),""))</f>
        <v/>
      </c>
      <c r="L128" s="45" t="str">
        <f>IF(ISNUMBER(N128),"",IF(WEEKDAY(Tabelle5[[#This Row],[Datum]],2)=7,IF(F128="","",MOD(F128-E128,1)*24-Tabelle5[[#This Row],[Pause/ Zeitausgleich]]),""))</f>
        <v/>
      </c>
      <c r="M128" s="45"/>
      <c r="N128" s="45" t="str">
        <f>IFERROR(IF(VLOOKUP(B128,'Feiertage-Stunden'!$B$2:$B$50,1,0),IF(F128="","",MOD(F128-E128,1)*24-Tabelle5[[#This Row],[Pause/ Zeitausgleich]])),"")</f>
        <v/>
      </c>
      <c r="O128" s="45" t="str">
        <f>IF(ISNUMBER(N128),"",IF(WEEKDAY(Tabelle5[[#This Row],[Datum]],2)=6,"",IF(WEEKDAY(Tabelle5[[#This Row],[Datum]],2)=7,"",IF(H128&gt;=8,"",SUM(8-H128)))))</f>
        <v/>
      </c>
      <c r="P128" s="99"/>
      <c r="Q128" s="99"/>
      <c r="R128" s="46" t="str">
        <f t="shared" si="4"/>
        <v/>
      </c>
      <c r="S128" s="99"/>
      <c r="T128" s="47" t="str">
        <f t="shared" si="5"/>
        <v/>
      </c>
    </row>
    <row r="129" spans="1:20" x14ac:dyDescent="0.3">
      <c r="A129" s="114" t="str">
        <f>TEXT(B129,"MMMM")</f>
        <v>Mai</v>
      </c>
      <c r="B129" s="96">
        <f t="shared" si="7"/>
        <v>45047</v>
      </c>
      <c r="C129" s="43" t="str">
        <f>TEXT(Tabelle5[[#This Row],[Datum]],"tt")</f>
        <v>01</v>
      </c>
      <c r="D129" s="43" t="str">
        <f>TEXT(Tabelle5[[#This Row],[Datum]],"TTT")</f>
        <v>Mo</v>
      </c>
      <c r="E129" s="71"/>
      <c r="F129" s="71"/>
      <c r="G129" s="45"/>
      <c r="H129" s="70" t="str">
        <f>IF(F129="","",MOD(F129-E129,1)*24-Tabelle5[[#This Row],[Pause/ Zeitausgleich]])</f>
        <v/>
      </c>
      <c r="I129" s="44"/>
      <c r="J129" s="45" t="str">
        <f t="shared" si="6"/>
        <v/>
      </c>
      <c r="K129" s="45" t="str">
        <f>IF(ISNUMBER(N129),"",IF(WEEKDAY(Tabelle5[[#This Row],[Datum]],2)=6,IF(F129="","",MOD(F129-E129,1)*24-Tabelle5[[#This Row],[Pause/ Zeitausgleich]]),""))</f>
        <v/>
      </c>
      <c r="L129" s="45" t="str">
        <f>IF(ISNUMBER(N129),"",IF(WEEKDAY(Tabelle5[[#This Row],[Datum]],2)=7,IF(F129="","",MOD(F129-E129,1)*24-Tabelle5[[#This Row],[Pause/ Zeitausgleich]]),""))</f>
        <v/>
      </c>
      <c r="M129" s="45"/>
      <c r="N129" s="45" t="str">
        <f>IFERROR(IF(VLOOKUP(B129,'Feiertage-Stunden'!$B$2:$B$50,1,0),IF(F129="","",MOD(F129-E129,1)*24-Tabelle5[[#This Row],[Pause/ Zeitausgleich]])),"")</f>
        <v/>
      </c>
      <c r="O129" s="45" t="str">
        <f>IF(ISNUMBER(N129),"",IF(WEEKDAY(Tabelle5[[#This Row],[Datum]],2)=6,"",IF(WEEKDAY(Tabelle5[[#This Row],[Datum]],2)=7,"",IF(H129&gt;=8,"",SUM(8-H129)))))</f>
        <v/>
      </c>
      <c r="P129" s="99"/>
      <c r="Q129" s="99"/>
      <c r="R129" s="46" t="str">
        <f t="shared" si="4"/>
        <v/>
      </c>
      <c r="S129" s="99"/>
      <c r="T129" s="47" t="str">
        <f t="shared" si="5"/>
        <v/>
      </c>
    </row>
    <row r="130" spans="1:20" x14ac:dyDescent="0.3">
      <c r="A130" s="114"/>
      <c r="B130" s="96">
        <f t="shared" si="7"/>
        <v>45048</v>
      </c>
      <c r="C130" s="43" t="str">
        <f>TEXT(Tabelle5[[#This Row],[Datum]],"tt")</f>
        <v>02</v>
      </c>
      <c r="D130" s="43" t="str">
        <f>TEXT(Tabelle5[[#This Row],[Datum]],"TTT")</f>
        <v>Di</v>
      </c>
      <c r="E130" s="71"/>
      <c r="F130" s="71"/>
      <c r="G130" s="45"/>
      <c r="H130" s="70" t="str">
        <f>IF(F130="","",MOD(F130-E130,1)*24-Tabelle5[[#This Row],[Pause/ Zeitausgleich]])</f>
        <v/>
      </c>
      <c r="I130" s="44"/>
      <c r="J130" s="45" t="str">
        <f t="shared" si="6"/>
        <v/>
      </c>
      <c r="K130" s="45" t="str">
        <f>IF(ISNUMBER(N130),"",IF(WEEKDAY(Tabelle5[[#This Row],[Datum]],2)=6,IF(F130="","",MOD(F130-E130,1)*24-Tabelle5[[#This Row],[Pause/ Zeitausgleich]]),""))</f>
        <v/>
      </c>
      <c r="L130" s="45" t="str">
        <f>IF(ISNUMBER(N130),"",IF(WEEKDAY(Tabelle5[[#This Row],[Datum]],2)=7,IF(F130="","",MOD(F130-E130,1)*24-Tabelle5[[#This Row],[Pause/ Zeitausgleich]]),""))</f>
        <v/>
      </c>
      <c r="M130" s="45"/>
      <c r="N130" s="45" t="str">
        <f>IFERROR(IF(VLOOKUP(B130,'Feiertage-Stunden'!$B$2:$B$50,1,0),IF(F130="","",MOD(F130-E130,1)*24-Tabelle5[[#This Row],[Pause/ Zeitausgleich]])),"")</f>
        <v/>
      </c>
      <c r="O130" s="45" t="str">
        <f>IF(ISNUMBER(N130),"",IF(WEEKDAY(Tabelle5[[#This Row],[Datum]],2)=6,"",IF(WEEKDAY(Tabelle5[[#This Row],[Datum]],2)=7,"",IF(H130&gt;=8,"",SUM(8-H130)))))</f>
        <v/>
      </c>
      <c r="P130" s="99"/>
      <c r="Q130" s="99"/>
      <c r="R130" s="46" t="str">
        <f t="shared" si="4"/>
        <v/>
      </c>
      <c r="S130" s="99"/>
      <c r="T130" s="47" t="str">
        <f t="shared" si="5"/>
        <v/>
      </c>
    </row>
    <row r="131" spans="1:20" x14ac:dyDescent="0.3">
      <c r="A131" s="114"/>
      <c r="B131" s="96">
        <f t="shared" si="7"/>
        <v>45049</v>
      </c>
      <c r="C131" s="43" t="str">
        <f>TEXT(Tabelle5[[#This Row],[Datum]],"tt")</f>
        <v>03</v>
      </c>
      <c r="D131" s="43" t="str">
        <f>TEXT(Tabelle5[[#This Row],[Datum]],"TTT")</f>
        <v>Mi</v>
      </c>
      <c r="E131" s="71"/>
      <c r="F131" s="71"/>
      <c r="G131" s="45"/>
      <c r="H131" s="70" t="str">
        <f>IF(F131="","",MOD(F131-E131,1)*24-Tabelle5[[#This Row],[Pause/ Zeitausgleich]])</f>
        <v/>
      </c>
      <c r="I131" s="44"/>
      <c r="J131" s="45" t="str">
        <f t="shared" si="6"/>
        <v/>
      </c>
      <c r="K131" s="45" t="str">
        <f>IF(ISNUMBER(N131),"",IF(WEEKDAY(Tabelle5[[#This Row],[Datum]],2)=6,IF(F131="","",MOD(F131-E131,1)*24-Tabelle5[[#This Row],[Pause/ Zeitausgleich]]),""))</f>
        <v/>
      </c>
      <c r="L131" s="45" t="str">
        <f>IF(ISNUMBER(N131),"",IF(WEEKDAY(Tabelle5[[#This Row],[Datum]],2)=7,IF(F131="","",MOD(F131-E131,1)*24-Tabelle5[[#This Row],[Pause/ Zeitausgleich]]),""))</f>
        <v/>
      </c>
      <c r="M131" s="45"/>
      <c r="N131" s="45" t="str">
        <f>IFERROR(IF(VLOOKUP(B131,'Feiertage-Stunden'!$B$2:$B$50,1,0),IF(F131="","",MOD(F131-E131,1)*24-Tabelle5[[#This Row],[Pause/ Zeitausgleich]])),"")</f>
        <v/>
      </c>
      <c r="O131" s="45" t="str">
        <f>IF(ISNUMBER(N131),"",IF(WEEKDAY(Tabelle5[[#This Row],[Datum]],2)=6,"",IF(WEEKDAY(Tabelle5[[#This Row],[Datum]],2)=7,"",IF(H131&gt;=8,"",SUM(8-H131)))))</f>
        <v/>
      </c>
      <c r="P131" s="99"/>
      <c r="Q131" s="99"/>
      <c r="R131" s="46" t="str">
        <f t="shared" si="4"/>
        <v/>
      </c>
      <c r="S131" s="99"/>
      <c r="T131" s="47" t="str">
        <f t="shared" si="5"/>
        <v/>
      </c>
    </row>
    <row r="132" spans="1:20" x14ac:dyDescent="0.3">
      <c r="A132" s="114"/>
      <c r="B132" s="96">
        <f t="shared" si="7"/>
        <v>45050</v>
      </c>
      <c r="C132" s="43" t="str">
        <f>TEXT(Tabelle5[[#This Row],[Datum]],"tt")</f>
        <v>04</v>
      </c>
      <c r="D132" s="43" t="str">
        <f>TEXT(Tabelle5[[#This Row],[Datum]],"TTT")</f>
        <v>Do</v>
      </c>
      <c r="E132" s="71"/>
      <c r="F132" s="71"/>
      <c r="G132" s="45"/>
      <c r="H132" s="70" t="str">
        <f>IF(F132="","",MOD(F132-E132,1)*24-Tabelle5[[#This Row],[Pause/ Zeitausgleich]])</f>
        <v/>
      </c>
      <c r="I132" s="44"/>
      <c r="J132" s="45" t="str">
        <f t="shared" si="6"/>
        <v/>
      </c>
      <c r="K132" s="45" t="str">
        <f>IF(ISNUMBER(N132),"",IF(WEEKDAY(Tabelle5[[#This Row],[Datum]],2)=6,IF(F132="","",MOD(F132-E132,1)*24-Tabelle5[[#This Row],[Pause/ Zeitausgleich]]),""))</f>
        <v/>
      </c>
      <c r="L132" s="45" t="str">
        <f>IF(ISNUMBER(N132),"",IF(WEEKDAY(Tabelle5[[#This Row],[Datum]],2)=7,IF(F132="","",MOD(F132-E132,1)*24-Tabelle5[[#This Row],[Pause/ Zeitausgleich]]),""))</f>
        <v/>
      </c>
      <c r="M132" s="45"/>
      <c r="N132" s="45" t="str">
        <f>IFERROR(IF(VLOOKUP(B132,'Feiertage-Stunden'!$B$2:$B$50,1,0),IF(F132="","",MOD(F132-E132,1)*24-Tabelle5[[#This Row],[Pause/ Zeitausgleich]])),"")</f>
        <v/>
      </c>
      <c r="O132" s="45" t="str">
        <f>IF(ISNUMBER(N132),"",IF(WEEKDAY(Tabelle5[[#This Row],[Datum]],2)=6,"",IF(WEEKDAY(Tabelle5[[#This Row],[Datum]],2)=7,"",IF(H132&gt;=8,"",SUM(8-H132)))))</f>
        <v/>
      </c>
      <c r="P132" s="99"/>
      <c r="Q132" s="99"/>
      <c r="R132" s="46" t="str">
        <f t="shared" si="4"/>
        <v/>
      </c>
      <c r="S132" s="99"/>
      <c r="T132" s="47" t="str">
        <f t="shared" si="5"/>
        <v/>
      </c>
    </row>
    <row r="133" spans="1:20" x14ac:dyDescent="0.3">
      <c r="A133" s="114"/>
      <c r="B133" s="96">
        <f t="shared" si="7"/>
        <v>45051</v>
      </c>
      <c r="C133" s="43" t="str">
        <f>TEXT(Tabelle5[[#This Row],[Datum]],"tt")</f>
        <v>05</v>
      </c>
      <c r="D133" s="43" t="str">
        <f>TEXT(Tabelle5[[#This Row],[Datum]],"TTT")</f>
        <v>Fr</v>
      </c>
      <c r="E133" s="71"/>
      <c r="F133" s="71"/>
      <c r="G133" s="45"/>
      <c r="H133" s="70" t="str">
        <f>IF(F133="","",MOD(F133-E133,1)*24-Tabelle5[[#This Row],[Pause/ Zeitausgleich]])</f>
        <v/>
      </c>
      <c r="I133" s="44"/>
      <c r="J133" s="45" t="str">
        <f t="shared" si="6"/>
        <v/>
      </c>
      <c r="K133" s="45" t="str">
        <f>IF(ISNUMBER(N133),"",IF(WEEKDAY(Tabelle5[[#This Row],[Datum]],2)=6,IF(F133="","",MOD(F133-E133,1)*24-Tabelle5[[#This Row],[Pause/ Zeitausgleich]]),""))</f>
        <v/>
      </c>
      <c r="L133" s="45" t="str">
        <f>IF(ISNUMBER(N133),"",IF(WEEKDAY(Tabelle5[[#This Row],[Datum]],2)=7,IF(F133="","",MOD(F133-E133,1)*24-Tabelle5[[#This Row],[Pause/ Zeitausgleich]]),""))</f>
        <v/>
      </c>
      <c r="M133" s="45"/>
      <c r="N133" s="45" t="str">
        <f>IFERROR(IF(VLOOKUP(B133,'Feiertage-Stunden'!$B$2:$B$50,1,0),IF(F133="","",MOD(F133-E133,1)*24-Tabelle5[[#This Row],[Pause/ Zeitausgleich]])),"")</f>
        <v/>
      </c>
      <c r="O133" s="45" t="str">
        <f>IF(ISNUMBER(N133),"",IF(WEEKDAY(Tabelle5[[#This Row],[Datum]],2)=6,"",IF(WEEKDAY(Tabelle5[[#This Row],[Datum]],2)=7,"",IF(H133&gt;=8,"",SUM(8-H133)))))</f>
        <v/>
      </c>
      <c r="P133" s="99"/>
      <c r="Q133" s="99"/>
      <c r="R133" s="46" t="str">
        <f t="shared" si="4"/>
        <v/>
      </c>
      <c r="S133" s="99"/>
      <c r="T133" s="47" t="str">
        <f t="shared" si="5"/>
        <v/>
      </c>
    </row>
    <row r="134" spans="1:20" x14ac:dyDescent="0.3">
      <c r="A134" s="114"/>
      <c r="B134" s="96">
        <f t="shared" si="7"/>
        <v>45052</v>
      </c>
      <c r="C134" s="43" t="str">
        <f>TEXT(Tabelle5[[#This Row],[Datum]],"tt")</f>
        <v>06</v>
      </c>
      <c r="D134" s="43" t="str">
        <f>TEXT(Tabelle5[[#This Row],[Datum]],"TTT")</f>
        <v>Sa</v>
      </c>
      <c r="E134" s="71"/>
      <c r="F134" s="71"/>
      <c r="G134" s="45"/>
      <c r="H134" s="70" t="str">
        <f>IF(F134="","",MOD(F134-E134,1)*24-Tabelle5[[#This Row],[Pause/ Zeitausgleich]])</f>
        <v/>
      </c>
      <c r="I134" s="44"/>
      <c r="J134" s="45" t="str">
        <f t="shared" si="6"/>
        <v/>
      </c>
      <c r="K134" s="45" t="str">
        <f>IF(ISNUMBER(N134),"",IF(WEEKDAY(Tabelle5[[#This Row],[Datum]],2)=6,IF(F134="","",MOD(F134-E134,1)*24-Tabelle5[[#This Row],[Pause/ Zeitausgleich]]),""))</f>
        <v/>
      </c>
      <c r="L134" s="45" t="str">
        <f>IF(ISNUMBER(N134),"",IF(WEEKDAY(Tabelle5[[#This Row],[Datum]],2)=7,IF(F134="","",MOD(F134-E134,1)*24-Tabelle5[[#This Row],[Pause/ Zeitausgleich]]),""))</f>
        <v/>
      </c>
      <c r="M134" s="45"/>
      <c r="N134" s="45" t="str">
        <f>IFERROR(IF(VLOOKUP(B134,'Feiertage-Stunden'!$B$2:$B$50,1,0),IF(F134="","",MOD(F134-E134,1)*24-Tabelle5[[#This Row],[Pause/ Zeitausgleich]])),"")</f>
        <v/>
      </c>
      <c r="O134" s="45" t="str">
        <f>IF(ISNUMBER(N134),"",IF(WEEKDAY(Tabelle5[[#This Row],[Datum]],2)=6,"",IF(WEEKDAY(Tabelle5[[#This Row],[Datum]],2)=7,"",IF(H134&gt;=8,"",SUM(8-H134)))))</f>
        <v/>
      </c>
      <c r="P134" s="99"/>
      <c r="Q134" s="99"/>
      <c r="R134" s="46" t="str">
        <f t="shared" si="4"/>
        <v/>
      </c>
      <c r="S134" s="99"/>
      <c r="T134" s="47" t="str">
        <f t="shared" si="5"/>
        <v/>
      </c>
    </row>
    <row r="135" spans="1:20" x14ac:dyDescent="0.3">
      <c r="A135" s="114"/>
      <c r="B135" s="96">
        <f t="shared" si="7"/>
        <v>45053</v>
      </c>
      <c r="C135" s="43" t="str">
        <f>TEXT(Tabelle5[[#This Row],[Datum]],"tt")</f>
        <v>07</v>
      </c>
      <c r="D135" s="43" t="str">
        <f>TEXT(Tabelle5[[#This Row],[Datum]],"TTT")</f>
        <v>So</v>
      </c>
      <c r="E135" s="71"/>
      <c r="F135" s="71"/>
      <c r="G135" s="45"/>
      <c r="H135" s="70" t="str">
        <f>IF(F135="","",MOD(F135-E135,1)*24-Tabelle5[[#This Row],[Pause/ Zeitausgleich]])</f>
        <v/>
      </c>
      <c r="I135" s="44"/>
      <c r="J135" s="45" t="str">
        <f t="shared" si="6"/>
        <v/>
      </c>
      <c r="K135" s="45" t="str">
        <f>IF(ISNUMBER(N135),"",IF(WEEKDAY(Tabelle5[[#This Row],[Datum]],2)=6,IF(F135="","",MOD(F135-E135,1)*24-Tabelle5[[#This Row],[Pause/ Zeitausgleich]]),""))</f>
        <v/>
      </c>
      <c r="L135" s="45" t="str">
        <f>IF(ISNUMBER(N135),"",IF(WEEKDAY(Tabelle5[[#This Row],[Datum]],2)=7,IF(F135="","",MOD(F135-E135,1)*24-Tabelle5[[#This Row],[Pause/ Zeitausgleich]]),""))</f>
        <v/>
      </c>
      <c r="M135" s="45"/>
      <c r="N135" s="45" t="str">
        <f>IFERROR(IF(VLOOKUP(B135,'Feiertage-Stunden'!$B$2:$B$50,1,0),IF(F135="","",MOD(F135-E135,1)*24-Tabelle5[[#This Row],[Pause/ Zeitausgleich]])),"")</f>
        <v/>
      </c>
      <c r="O135" s="45" t="str">
        <f>IF(ISNUMBER(N135),"",IF(WEEKDAY(Tabelle5[[#This Row],[Datum]],2)=6,"",IF(WEEKDAY(Tabelle5[[#This Row],[Datum]],2)=7,"",IF(H135&gt;=8,"",SUM(8-H135)))))</f>
        <v/>
      </c>
      <c r="P135" s="99"/>
      <c r="Q135" s="99"/>
      <c r="R135" s="46" t="str">
        <f t="shared" si="4"/>
        <v/>
      </c>
      <c r="S135" s="99"/>
      <c r="T135" s="47" t="str">
        <f t="shared" si="5"/>
        <v/>
      </c>
    </row>
    <row r="136" spans="1:20" x14ac:dyDescent="0.3">
      <c r="A136" s="114"/>
      <c r="B136" s="96">
        <f t="shared" si="7"/>
        <v>45054</v>
      </c>
      <c r="C136" s="43" t="str">
        <f>TEXT(Tabelle5[[#This Row],[Datum]],"tt")</f>
        <v>08</v>
      </c>
      <c r="D136" s="43" t="str">
        <f>TEXT(Tabelle5[[#This Row],[Datum]],"TTT")</f>
        <v>Mo</v>
      </c>
      <c r="E136" s="71"/>
      <c r="F136" s="71"/>
      <c r="G136" s="45"/>
      <c r="H136" s="70" t="str">
        <f>IF(F136="","",MOD(F136-E136,1)*24-Tabelle5[[#This Row],[Pause/ Zeitausgleich]])</f>
        <v/>
      </c>
      <c r="I136" s="44"/>
      <c r="J136" s="45" t="str">
        <f t="shared" si="6"/>
        <v/>
      </c>
      <c r="K136" s="45" t="str">
        <f>IF(ISNUMBER(N136),"",IF(WEEKDAY(Tabelle5[[#This Row],[Datum]],2)=6,IF(F136="","",MOD(F136-E136,1)*24-Tabelle5[[#This Row],[Pause/ Zeitausgleich]]),""))</f>
        <v/>
      </c>
      <c r="L136" s="45" t="str">
        <f>IF(ISNUMBER(N136),"",IF(WEEKDAY(Tabelle5[[#This Row],[Datum]],2)=7,IF(F136="","",MOD(F136-E136,1)*24-Tabelle5[[#This Row],[Pause/ Zeitausgleich]]),""))</f>
        <v/>
      </c>
      <c r="M136" s="45"/>
      <c r="N136" s="45" t="str">
        <f>IFERROR(IF(VLOOKUP(B136,'Feiertage-Stunden'!$B$2:$B$50,1,0),IF(F136="","",MOD(F136-E136,1)*24-Tabelle5[[#This Row],[Pause/ Zeitausgleich]])),"")</f>
        <v/>
      </c>
      <c r="O136" s="45" t="str">
        <f>IF(ISNUMBER(N136),"",IF(WEEKDAY(Tabelle5[[#This Row],[Datum]],2)=6,"",IF(WEEKDAY(Tabelle5[[#This Row],[Datum]],2)=7,"",IF(H136&gt;=8,"",SUM(8-H136)))))</f>
        <v/>
      </c>
      <c r="P136" s="99"/>
      <c r="Q136" s="99"/>
      <c r="R136" s="46" t="str">
        <f t="shared" si="4"/>
        <v/>
      </c>
      <c r="S136" s="99"/>
      <c r="T136" s="47" t="str">
        <f t="shared" si="5"/>
        <v/>
      </c>
    </row>
    <row r="137" spans="1:20" x14ac:dyDescent="0.3">
      <c r="A137" s="114"/>
      <c r="B137" s="96">
        <f t="shared" si="7"/>
        <v>45055</v>
      </c>
      <c r="C137" s="43" t="str">
        <f>TEXT(Tabelle5[[#This Row],[Datum]],"tt")</f>
        <v>09</v>
      </c>
      <c r="D137" s="43" t="str">
        <f>TEXT(Tabelle5[[#This Row],[Datum]],"TTT")</f>
        <v>Di</v>
      </c>
      <c r="E137" s="71"/>
      <c r="F137" s="71"/>
      <c r="G137" s="45"/>
      <c r="H137" s="70" t="str">
        <f>IF(F137="","",MOD(F137-E137,1)*24-Tabelle5[[#This Row],[Pause/ Zeitausgleich]])</f>
        <v/>
      </c>
      <c r="I137" s="44"/>
      <c r="J137" s="45" t="str">
        <f t="shared" si="6"/>
        <v/>
      </c>
      <c r="K137" s="45" t="str">
        <f>IF(ISNUMBER(N137),"",IF(WEEKDAY(Tabelle5[[#This Row],[Datum]],2)=6,IF(F137="","",MOD(F137-E137,1)*24-Tabelle5[[#This Row],[Pause/ Zeitausgleich]]),""))</f>
        <v/>
      </c>
      <c r="L137" s="45" t="str">
        <f>IF(ISNUMBER(N137),"",IF(WEEKDAY(Tabelle5[[#This Row],[Datum]],2)=7,IF(F137="","",MOD(F137-E137,1)*24-Tabelle5[[#This Row],[Pause/ Zeitausgleich]]),""))</f>
        <v/>
      </c>
      <c r="M137" s="45"/>
      <c r="N137" s="45" t="str">
        <f>IFERROR(IF(VLOOKUP(B137,'Feiertage-Stunden'!$B$2:$B$50,1,0),IF(F137="","",MOD(F137-E137,1)*24-Tabelle5[[#This Row],[Pause/ Zeitausgleich]])),"")</f>
        <v/>
      </c>
      <c r="O137" s="45" t="str">
        <f>IF(ISNUMBER(N137),"",IF(WEEKDAY(Tabelle5[[#This Row],[Datum]],2)=6,"",IF(WEEKDAY(Tabelle5[[#This Row],[Datum]],2)=7,"",IF(H137&gt;=8,"",SUM(8-H137)))))</f>
        <v/>
      </c>
      <c r="P137" s="99"/>
      <c r="Q137" s="99"/>
      <c r="R137" s="46" t="str">
        <f t="shared" ref="R137:R200" si="8">IF(I137="Urlaub","X","")</f>
        <v/>
      </c>
      <c r="S137" s="99"/>
      <c r="T137" s="47" t="str">
        <f t="shared" ref="T137:T200" si="9">IF(I137="Krank","X","")</f>
        <v/>
      </c>
    </row>
    <row r="138" spans="1:20" x14ac:dyDescent="0.3">
      <c r="A138" s="114"/>
      <c r="B138" s="96">
        <f t="shared" si="7"/>
        <v>45056</v>
      </c>
      <c r="C138" s="43" t="str">
        <f>TEXT(Tabelle5[[#This Row],[Datum]],"tt")</f>
        <v>10</v>
      </c>
      <c r="D138" s="43" t="str">
        <f>TEXT(Tabelle5[[#This Row],[Datum]],"TTT")</f>
        <v>Mi</v>
      </c>
      <c r="E138" s="71"/>
      <c r="F138" s="71"/>
      <c r="G138" s="45"/>
      <c r="H138" s="70" t="str">
        <f>IF(F138="","",MOD(F138-E138,1)*24-Tabelle5[[#This Row],[Pause/ Zeitausgleich]])</f>
        <v/>
      </c>
      <c r="I138" s="44"/>
      <c r="J138" s="45" t="str">
        <f t="shared" ref="J138:J201" si="10">IF((H138="")+(MOD(C138,7)=1)*(E138&lt;11/12),"",H138-SUM(K138:N138))</f>
        <v/>
      </c>
      <c r="K138" s="45" t="str">
        <f>IF(ISNUMBER(N138),"",IF(WEEKDAY(Tabelle5[[#This Row],[Datum]],2)=6,IF(F138="","",MOD(F138-E138,1)*24-Tabelle5[[#This Row],[Pause/ Zeitausgleich]]),""))</f>
        <v/>
      </c>
      <c r="L138" s="45" t="str">
        <f>IF(ISNUMBER(N138),"",IF(WEEKDAY(Tabelle5[[#This Row],[Datum]],2)=7,IF(F138="","",MOD(F138-E138,1)*24-Tabelle5[[#This Row],[Pause/ Zeitausgleich]]),""))</f>
        <v/>
      </c>
      <c r="M138" s="45"/>
      <c r="N138" s="45" t="str">
        <f>IFERROR(IF(VLOOKUP(B138,'Feiertage-Stunden'!$B$2:$B$50,1,0),IF(F138="","",MOD(F138-E138,1)*24-Tabelle5[[#This Row],[Pause/ Zeitausgleich]])),"")</f>
        <v/>
      </c>
      <c r="O138" s="45" t="str">
        <f>IF(ISNUMBER(N138),"",IF(WEEKDAY(Tabelle5[[#This Row],[Datum]],2)=6,"",IF(WEEKDAY(Tabelle5[[#This Row],[Datum]],2)=7,"",IF(H138&gt;=8,"",SUM(8-H138)))))</f>
        <v/>
      </c>
      <c r="P138" s="99"/>
      <c r="Q138" s="99"/>
      <c r="R138" s="46" t="str">
        <f t="shared" si="8"/>
        <v/>
      </c>
      <c r="S138" s="99"/>
      <c r="T138" s="47" t="str">
        <f t="shared" si="9"/>
        <v/>
      </c>
    </row>
    <row r="139" spans="1:20" x14ac:dyDescent="0.3">
      <c r="A139" s="114"/>
      <c r="B139" s="96">
        <f t="shared" ref="B139:B202" si="11">B138+1</f>
        <v>45057</v>
      </c>
      <c r="C139" s="43" t="str">
        <f>TEXT(Tabelle5[[#This Row],[Datum]],"tt")</f>
        <v>11</v>
      </c>
      <c r="D139" s="43" t="str">
        <f>TEXT(Tabelle5[[#This Row],[Datum]],"TTT")</f>
        <v>Do</v>
      </c>
      <c r="E139" s="71"/>
      <c r="F139" s="71"/>
      <c r="G139" s="45"/>
      <c r="H139" s="70" t="str">
        <f>IF(F139="","",MOD(F139-E139,1)*24-Tabelle5[[#This Row],[Pause/ Zeitausgleich]])</f>
        <v/>
      </c>
      <c r="I139" s="44"/>
      <c r="J139" s="45" t="str">
        <f t="shared" si="10"/>
        <v/>
      </c>
      <c r="K139" s="45" t="str">
        <f>IF(ISNUMBER(N139),"",IF(WEEKDAY(Tabelle5[[#This Row],[Datum]],2)=6,IF(F139="","",MOD(F139-E139,1)*24-Tabelle5[[#This Row],[Pause/ Zeitausgleich]]),""))</f>
        <v/>
      </c>
      <c r="L139" s="45" t="str">
        <f>IF(ISNUMBER(N139),"",IF(WEEKDAY(Tabelle5[[#This Row],[Datum]],2)=7,IF(F139="","",MOD(F139-E139,1)*24-Tabelle5[[#This Row],[Pause/ Zeitausgleich]]),""))</f>
        <v/>
      </c>
      <c r="M139" s="45"/>
      <c r="N139" s="45" t="str">
        <f>IFERROR(IF(VLOOKUP(B139,'Feiertage-Stunden'!$B$2:$B$50,1,0),IF(F139="","",MOD(F139-E139,1)*24-Tabelle5[[#This Row],[Pause/ Zeitausgleich]])),"")</f>
        <v/>
      </c>
      <c r="O139" s="45" t="str">
        <f>IF(ISNUMBER(N139),"",IF(WEEKDAY(Tabelle5[[#This Row],[Datum]],2)=6,"",IF(WEEKDAY(Tabelle5[[#This Row],[Datum]],2)=7,"",IF(H139&gt;=8,"",SUM(8-H139)))))</f>
        <v/>
      </c>
      <c r="P139" s="99"/>
      <c r="Q139" s="99"/>
      <c r="R139" s="46" t="str">
        <f t="shared" si="8"/>
        <v/>
      </c>
      <c r="S139" s="99"/>
      <c r="T139" s="47" t="str">
        <f t="shared" si="9"/>
        <v/>
      </c>
    </row>
    <row r="140" spans="1:20" x14ac:dyDescent="0.3">
      <c r="A140" s="114"/>
      <c r="B140" s="96">
        <f t="shared" si="11"/>
        <v>45058</v>
      </c>
      <c r="C140" s="43" t="str">
        <f>TEXT(Tabelle5[[#This Row],[Datum]],"tt")</f>
        <v>12</v>
      </c>
      <c r="D140" s="43" t="str">
        <f>TEXT(Tabelle5[[#This Row],[Datum]],"TTT")</f>
        <v>Fr</v>
      </c>
      <c r="E140" s="71"/>
      <c r="F140" s="71"/>
      <c r="G140" s="45"/>
      <c r="H140" s="70" t="str">
        <f>IF(F140="","",MOD(F140-E140,1)*24-Tabelle5[[#This Row],[Pause/ Zeitausgleich]])</f>
        <v/>
      </c>
      <c r="I140" s="44"/>
      <c r="J140" s="45" t="str">
        <f t="shared" si="10"/>
        <v/>
      </c>
      <c r="K140" s="45" t="str">
        <f>IF(ISNUMBER(N140),"",IF(WEEKDAY(Tabelle5[[#This Row],[Datum]],2)=6,IF(F140="","",MOD(F140-E140,1)*24-Tabelle5[[#This Row],[Pause/ Zeitausgleich]]),""))</f>
        <v/>
      </c>
      <c r="L140" s="45" t="str">
        <f>IF(ISNUMBER(N140),"",IF(WEEKDAY(Tabelle5[[#This Row],[Datum]],2)=7,IF(F140="","",MOD(F140-E140,1)*24-Tabelle5[[#This Row],[Pause/ Zeitausgleich]]),""))</f>
        <v/>
      </c>
      <c r="M140" s="45"/>
      <c r="N140" s="45" t="str">
        <f>IFERROR(IF(VLOOKUP(B140,'Feiertage-Stunden'!$B$2:$B$50,1,0),IF(F140="","",MOD(F140-E140,1)*24-Tabelle5[[#This Row],[Pause/ Zeitausgleich]])),"")</f>
        <v/>
      </c>
      <c r="O140" s="45" t="str">
        <f>IF(ISNUMBER(N140),"",IF(WEEKDAY(Tabelle5[[#This Row],[Datum]],2)=6,"",IF(WEEKDAY(Tabelle5[[#This Row],[Datum]],2)=7,"",IF(H140&gt;=8,"",SUM(8-H140)))))</f>
        <v/>
      </c>
      <c r="P140" s="99"/>
      <c r="Q140" s="99"/>
      <c r="R140" s="46" t="str">
        <f t="shared" si="8"/>
        <v/>
      </c>
      <c r="S140" s="99"/>
      <c r="T140" s="47" t="str">
        <f t="shared" si="9"/>
        <v/>
      </c>
    </row>
    <row r="141" spans="1:20" x14ac:dyDescent="0.3">
      <c r="A141" s="114"/>
      <c r="B141" s="96">
        <f t="shared" si="11"/>
        <v>45059</v>
      </c>
      <c r="C141" s="43" t="str">
        <f>TEXT(Tabelle5[[#This Row],[Datum]],"tt")</f>
        <v>13</v>
      </c>
      <c r="D141" s="43" t="str">
        <f>TEXT(Tabelle5[[#This Row],[Datum]],"TTT")</f>
        <v>Sa</v>
      </c>
      <c r="E141" s="71"/>
      <c r="F141" s="71"/>
      <c r="G141" s="45"/>
      <c r="H141" s="70" t="str">
        <f>IF(F141="","",MOD(F141-E141,1)*24-Tabelle5[[#This Row],[Pause/ Zeitausgleich]])</f>
        <v/>
      </c>
      <c r="I141" s="44"/>
      <c r="J141" s="45" t="str">
        <f t="shared" si="10"/>
        <v/>
      </c>
      <c r="K141" s="45" t="str">
        <f>IF(ISNUMBER(N141),"",IF(WEEKDAY(Tabelle5[[#This Row],[Datum]],2)=6,IF(F141="","",MOD(F141-E141,1)*24-Tabelle5[[#This Row],[Pause/ Zeitausgleich]]),""))</f>
        <v/>
      </c>
      <c r="L141" s="45" t="str">
        <f>IF(ISNUMBER(N141),"",IF(WEEKDAY(Tabelle5[[#This Row],[Datum]],2)=7,IF(F141="","",MOD(F141-E141,1)*24-Tabelle5[[#This Row],[Pause/ Zeitausgleich]]),""))</f>
        <v/>
      </c>
      <c r="M141" s="45"/>
      <c r="N141" s="45" t="str">
        <f>IFERROR(IF(VLOOKUP(B141,'Feiertage-Stunden'!$B$2:$B$50,1,0),IF(F141="","",MOD(F141-E141,1)*24-Tabelle5[[#This Row],[Pause/ Zeitausgleich]])),"")</f>
        <v/>
      </c>
      <c r="O141" s="45" t="str">
        <f>IF(ISNUMBER(N141),"",IF(WEEKDAY(Tabelle5[[#This Row],[Datum]],2)=6,"",IF(WEEKDAY(Tabelle5[[#This Row],[Datum]],2)=7,"",IF(H141&gt;=8,"",SUM(8-H141)))))</f>
        <v/>
      </c>
      <c r="P141" s="99"/>
      <c r="Q141" s="99"/>
      <c r="R141" s="46" t="str">
        <f t="shared" si="8"/>
        <v/>
      </c>
      <c r="S141" s="99"/>
      <c r="T141" s="47" t="str">
        <f t="shared" si="9"/>
        <v/>
      </c>
    </row>
    <row r="142" spans="1:20" x14ac:dyDescent="0.3">
      <c r="A142" s="114"/>
      <c r="B142" s="96">
        <f t="shared" si="11"/>
        <v>45060</v>
      </c>
      <c r="C142" s="43" t="str">
        <f>TEXT(Tabelle5[[#This Row],[Datum]],"tt")</f>
        <v>14</v>
      </c>
      <c r="D142" s="43" t="str">
        <f>TEXT(Tabelle5[[#This Row],[Datum]],"TTT")</f>
        <v>So</v>
      </c>
      <c r="E142" s="71"/>
      <c r="F142" s="71"/>
      <c r="G142" s="45"/>
      <c r="H142" s="70" t="str">
        <f>IF(F142="","",MOD(F142-E142,1)*24-Tabelle5[[#This Row],[Pause/ Zeitausgleich]])</f>
        <v/>
      </c>
      <c r="I142" s="44"/>
      <c r="J142" s="45" t="str">
        <f t="shared" si="10"/>
        <v/>
      </c>
      <c r="K142" s="45" t="str">
        <f>IF(ISNUMBER(N142),"",IF(WEEKDAY(Tabelle5[[#This Row],[Datum]],2)=6,IF(F142="","",MOD(F142-E142,1)*24-Tabelle5[[#This Row],[Pause/ Zeitausgleich]]),""))</f>
        <v/>
      </c>
      <c r="L142" s="45" t="str">
        <f>IF(ISNUMBER(N142),"",IF(WEEKDAY(Tabelle5[[#This Row],[Datum]],2)=7,IF(F142="","",MOD(F142-E142,1)*24-Tabelle5[[#This Row],[Pause/ Zeitausgleich]]),""))</f>
        <v/>
      </c>
      <c r="M142" s="45"/>
      <c r="N142" s="45" t="str">
        <f>IFERROR(IF(VLOOKUP(B142,'Feiertage-Stunden'!$B$2:$B$50,1,0),IF(F142="","",MOD(F142-E142,1)*24-Tabelle5[[#This Row],[Pause/ Zeitausgleich]])),"")</f>
        <v/>
      </c>
      <c r="O142" s="45" t="str">
        <f>IF(ISNUMBER(N142),"",IF(WEEKDAY(Tabelle5[[#This Row],[Datum]],2)=6,"",IF(WEEKDAY(Tabelle5[[#This Row],[Datum]],2)=7,"",IF(H142&gt;=8,"",SUM(8-H142)))))</f>
        <v/>
      </c>
      <c r="P142" s="99"/>
      <c r="Q142" s="99"/>
      <c r="R142" s="46" t="str">
        <f t="shared" si="8"/>
        <v/>
      </c>
      <c r="S142" s="99"/>
      <c r="T142" s="47" t="str">
        <f t="shared" si="9"/>
        <v/>
      </c>
    </row>
    <row r="143" spans="1:20" x14ac:dyDescent="0.3">
      <c r="A143" s="114"/>
      <c r="B143" s="96">
        <f t="shared" si="11"/>
        <v>45061</v>
      </c>
      <c r="C143" s="43" t="str">
        <f>TEXT(Tabelle5[[#This Row],[Datum]],"tt")</f>
        <v>15</v>
      </c>
      <c r="D143" s="43" t="str">
        <f>TEXT(Tabelle5[[#This Row],[Datum]],"TTT")</f>
        <v>Mo</v>
      </c>
      <c r="E143" s="71"/>
      <c r="F143" s="71"/>
      <c r="G143" s="45"/>
      <c r="H143" s="70" t="str">
        <f>IF(F143="","",MOD(F143-E143,1)*24-Tabelle5[[#This Row],[Pause/ Zeitausgleich]])</f>
        <v/>
      </c>
      <c r="I143" s="44"/>
      <c r="J143" s="45" t="str">
        <f t="shared" si="10"/>
        <v/>
      </c>
      <c r="K143" s="45" t="str">
        <f>IF(ISNUMBER(N143),"",IF(WEEKDAY(Tabelle5[[#This Row],[Datum]],2)=6,IF(F143="","",MOD(F143-E143,1)*24-Tabelle5[[#This Row],[Pause/ Zeitausgleich]]),""))</f>
        <v/>
      </c>
      <c r="L143" s="45" t="str">
        <f>IF(ISNUMBER(N143),"",IF(WEEKDAY(Tabelle5[[#This Row],[Datum]],2)=7,IF(F143="","",MOD(F143-E143,1)*24-Tabelle5[[#This Row],[Pause/ Zeitausgleich]]),""))</f>
        <v/>
      </c>
      <c r="M143" s="45"/>
      <c r="N143" s="45" t="str">
        <f>IFERROR(IF(VLOOKUP(B143,'Feiertage-Stunden'!$B$2:$B$50,1,0),IF(F143="","",MOD(F143-E143,1)*24-Tabelle5[[#This Row],[Pause/ Zeitausgleich]])),"")</f>
        <v/>
      </c>
      <c r="O143" s="45" t="str">
        <f>IF(ISNUMBER(N143),"",IF(WEEKDAY(Tabelle5[[#This Row],[Datum]],2)=6,"",IF(WEEKDAY(Tabelle5[[#This Row],[Datum]],2)=7,"",IF(H143&gt;=8,"",SUM(8-H143)))))</f>
        <v/>
      </c>
      <c r="P143" s="99"/>
      <c r="Q143" s="99"/>
      <c r="R143" s="46" t="str">
        <f t="shared" si="8"/>
        <v/>
      </c>
      <c r="S143" s="99"/>
      <c r="T143" s="47" t="str">
        <f t="shared" si="9"/>
        <v/>
      </c>
    </row>
    <row r="144" spans="1:20" x14ac:dyDescent="0.3">
      <c r="A144" s="114"/>
      <c r="B144" s="96">
        <f t="shared" si="11"/>
        <v>45062</v>
      </c>
      <c r="C144" s="43" t="str">
        <f>TEXT(Tabelle5[[#This Row],[Datum]],"tt")</f>
        <v>16</v>
      </c>
      <c r="D144" s="43" t="str">
        <f>TEXT(Tabelle5[[#This Row],[Datum]],"TTT")</f>
        <v>Di</v>
      </c>
      <c r="E144" s="71"/>
      <c r="F144" s="71"/>
      <c r="G144" s="45"/>
      <c r="H144" s="70" t="str">
        <f>IF(F144="","",MOD(F144-E144,1)*24-Tabelle5[[#This Row],[Pause/ Zeitausgleich]])</f>
        <v/>
      </c>
      <c r="I144" s="44"/>
      <c r="J144" s="45" t="str">
        <f t="shared" si="10"/>
        <v/>
      </c>
      <c r="K144" s="45" t="str">
        <f>IF(ISNUMBER(N144),"",IF(WEEKDAY(Tabelle5[[#This Row],[Datum]],2)=6,IF(F144="","",MOD(F144-E144,1)*24-Tabelle5[[#This Row],[Pause/ Zeitausgleich]]),""))</f>
        <v/>
      </c>
      <c r="L144" s="45" t="str">
        <f>IF(ISNUMBER(N144),"",IF(WEEKDAY(Tabelle5[[#This Row],[Datum]],2)=7,IF(F144="","",MOD(F144-E144,1)*24-Tabelle5[[#This Row],[Pause/ Zeitausgleich]]),""))</f>
        <v/>
      </c>
      <c r="M144" s="45"/>
      <c r="N144" s="45" t="str">
        <f>IFERROR(IF(VLOOKUP(B144,'Feiertage-Stunden'!$B$2:$B$50,1,0),IF(F144="","",MOD(F144-E144,1)*24-Tabelle5[[#This Row],[Pause/ Zeitausgleich]])),"")</f>
        <v/>
      </c>
      <c r="O144" s="45" t="str">
        <f>IF(ISNUMBER(N144),"",IF(WEEKDAY(Tabelle5[[#This Row],[Datum]],2)=6,"",IF(WEEKDAY(Tabelle5[[#This Row],[Datum]],2)=7,"",IF(H144&gt;=8,"",SUM(8-H144)))))</f>
        <v/>
      </c>
      <c r="P144" s="99"/>
      <c r="Q144" s="99"/>
      <c r="R144" s="46" t="str">
        <f t="shared" si="8"/>
        <v/>
      </c>
      <c r="S144" s="99"/>
      <c r="T144" s="47" t="str">
        <f t="shared" si="9"/>
        <v/>
      </c>
    </row>
    <row r="145" spans="1:20" x14ac:dyDescent="0.3">
      <c r="A145" s="114"/>
      <c r="B145" s="96">
        <f t="shared" si="11"/>
        <v>45063</v>
      </c>
      <c r="C145" s="43" t="str">
        <f>TEXT(Tabelle5[[#This Row],[Datum]],"tt")</f>
        <v>17</v>
      </c>
      <c r="D145" s="43" t="str">
        <f>TEXT(Tabelle5[[#This Row],[Datum]],"TTT")</f>
        <v>Mi</v>
      </c>
      <c r="E145" s="71"/>
      <c r="F145" s="71"/>
      <c r="G145" s="45"/>
      <c r="H145" s="70" t="str">
        <f>IF(F145="","",MOD(F145-E145,1)*24-Tabelle5[[#This Row],[Pause/ Zeitausgleich]])</f>
        <v/>
      </c>
      <c r="I145" s="44"/>
      <c r="J145" s="45" t="str">
        <f t="shared" si="10"/>
        <v/>
      </c>
      <c r="K145" s="45" t="str">
        <f>IF(ISNUMBER(N145),"",IF(WEEKDAY(Tabelle5[[#This Row],[Datum]],2)=6,IF(F145="","",MOD(F145-E145,1)*24-Tabelle5[[#This Row],[Pause/ Zeitausgleich]]),""))</f>
        <v/>
      </c>
      <c r="L145" s="45" t="str">
        <f>IF(ISNUMBER(N145),"",IF(WEEKDAY(Tabelle5[[#This Row],[Datum]],2)=7,IF(F145="","",MOD(F145-E145,1)*24-Tabelle5[[#This Row],[Pause/ Zeitausgleich]]),""))</f>
        <v/>
      </c>
      <c r="M145" s="45"/>
      <c r="N145" s="45" t="str">
        <f>IFERROR(IF(VLOOKUP(B145,'Feiertage-Stunden'!$B$2:$B$50,1,0),IF(F145="","",MOD(F145-E145,1)*24-Tabelle5[[#This Row],[Pause/ Zeitausgleich]])),"")</f>
        <v/>
      </c>
      <c r="O145" s="45" t="str">
        <f>IF(ISNUMBER(N145),"",IF(WEEKDAY(Tabelle5[[#This Row],[Datum]],2)=6,"",IF(WEEKDAY(Tabelle5[[#This Row],[Datum]],2)=7,"",IF(H145&gt;=8,"",SUM(8-H145)))))</f>
        <v/>
      </c>
      <c r="P145" s="99"/>
      <c r="Q145" s="99"/>
      <c r="R145" s="46" t="str">
        <f t="shared" si="8"/>
        <v/>
      </c>
      <c r="S145" s="99"/>
      <c r="T145" s="47" t="str">
        <f t="shared" si="9"/>
        <v/>
      </c>
    </row>
    <row r="146" spans="1:20" x14ac:dyDescent="0.3">
      <c r="A146" s="114"/>
      <c r="B146" s="96">
        <f t="shared" si="11"/>
        <v>45064</v>
      </c>
      <c r="C146" s="43" t="str">
        <f>TEXT(Tabelle5[[#This Row],[Datum]],"tt")</f>
        <v>18</v>
      </c>
      <c r="D146" s="43" t="str">
        <f>TEXT(Tabelle5[[#This Row],[Datum]],"TTT")</f>
        <v>Do</v>
      </c>
      <c r="E146" s="71"/>
      <c r="F146" s="71"/>
      <c r="G146" s="45"/>
      <c r="H146" s="70" t="str">
        <f>IF(F146="","",MOD(F146-E146,1)*24-Tabelle5[[#This Row],[Pause/ Zeitausgleich]])</f>
        <v/>
      </c>
      <c r="I146" s="44"/>
      <c r="J146" s="45" t="str">
        <f t="shared" si="10"/>
        <v/>
      </c>
      <c r="K146" s="45" t="str">
        <f>IF(ISNUMBER(N146),"",IF(WEEKDAY(Tabelle5[[#This Row],[Datum]],2)=6,IF(F146="","",MOD(F146-E146,1)*24-Tabelle5[[#This Row],[Pause/ Zeitausgleich]]),""))</f>
        <v/>
      </c>
      <c r="L146" s="45" t="str">
        <f>IF(ISNUMBER(N146),"",IF(WEEKDAY(Tabelle5[[#This Row],[Datum]],2)=7,IF(F146="","",MOD(F146-E146,1)*24-Tabelle5[[#This Row],[Pause/ Zeitausgleich]]),""))</f>
        <v/>
      </c>
      <c r="M146" s="45"/>
      <c r="N146" s="45" t="str">
        <f>IFERROR(IF(VLOOKUP(B146,'Feiertage-Stunden'!$B$2:$B$50,1,0),IF(F146="","",MOD(F146-E146,1)*24-Tabelle5[[#This Row],[Pause/ Zeitausgleich]])),"")</f>
        <v/>
      </c>
      <c r="O146" s="45" t="str">
        <f>IF(ISNUMBER(N146),"",IF(WEEKDAY(Tabelle5[[#This Row],[Datum]],2)=6,"",IF(WEEKDAY(Tabelle5[[#This Row],[Datum]],2)=7,"",IF(H146&gt;=8,"",SUM(8-H146)))))</f>
        <v/>
      </c>
      <c r="P146" s="99"/>
      <c r="Q146" s="99"/>
      <c r="R146" s="46" t="str">
        <f t="shared" si="8"/>
        <v/>
      </c>
      <c r="S146" s="99"/>
      <c r="T146" s="47" t="str">
        <f t="shared" si="9"/>
        <v/>
      </c>
    </row>
    <row r="147" spans="1:20" x14ac:dyDescent="0.3">
      <c r="A147" s="114"/>
      <c r="B147" s="96">
        <f t="shared" si="11"/>
        <v>45065</v>
      </c>
      <c r="C147" s="43" t="str">
        <f>TEXT(Tabelle5[[#This Row],[Datum]],"tt")</f>
        <v>19</v>
      </c>
      <c r="D147" s="43" t="str">
        <f>TEXT(Tabelle5[[#This Row],[Datum]],"TTT")</f>
        <v>Fr</v>
      </c>
      <c r="E147" s="71"/>
      <c r="F147" s="71"/>
      <c r="G147" s="45"/>
      <c r="H147" s="70" t="str">
        <f>IF(F147="","",MOD(F147-E147,1)*24-Tabelle5[[#This Row],[Pause/ Zeitausgleich]])</f>
        <v/>
      </c>
      <c r="I147" s="44"/>
      <c r="J147" s="45" t="str">
        <f t="shared" si="10"/>
        <v/>
      </c>
      <c r="K147" s="45" t="str">
        <f>IF(ISNUMBER(N147),"",IF(WEEKDAY(Tabelle5[[#This Row],[Datum]],2)=6,IF(F147="","",MOD(F147-E147,1)*24-Tabelle5[[#This Row],[Pause/ Zeitausgleich]]),""))</f>
        <v/>
      </c>
      <c r="L147" s="45" t="str">
        <f>IF(ISNUMBER(N147),"",IF(WEEKDAY(Tabelle5[[#This Row],[Datum]],2)=7,IF(F147="","",MOD(F147-E147,1)*24-Tabelle5[[#This Row],[Pause/ Zeitausgleich]]),""))</f>
        <v/>
      </c>
      <c r="M147" s="45"/>
      <c r="N147" s="45" t="str">
        <f>IFERROR(IF(VLOOKUP(B147,'Feiertage-Stunden'!$B$2:$B$50,1,0),IF(F147="","",MOD(F147-E147,1)*24-Tabelle5[[#This Row],[Pause/ Zeitausgleich]])),"")</f>
        <v/>
      </c>
      <c r="O147" s="45" t="str">
        <f>IF(ISNUMBER(N147),"",IF(WEEKDAY(Tabelle5[[#This Row],[Datum]],2)=6,"",IF(WEEKDAY(Tabelle5[[#This Row],[Datum]],2)=7,"",IF(H147&gt;=8,"",SUM(8-H147)))))</f>
        <v/>
      </c>
      <c r="P147" s="99"/>
      <c r="Q147" s="99"/>
      <c r="R147" s="46" t="str">
        <f t="shared" si="8"/>
        <v/>
      </c>
      <c r="S147" s="99"/>
      <c r="T147" s="47" t="str">
        <f t="shared" si="9"/>
        <v/>
      </c>
    </row>
    <row r="148" spans="1:20" x14ac:dyDescent="0.3">
      <c r="A148" s="114"/>
      <c r="B148" s="96">
        <f t="shared" si="11"/>
        <v>45066</v>
      </c>
      <c r="C148" s="43" t="str">
        <f>TEXT(Tabelle5[[#This Row],[Datum]],"tt")</f>
        <v>20</v>
      </c>
      <c r="D148" s="43" t="str">
        <f>TEXT(Tabelle5[[#This Row],[Datum]],"TTT")</f>
        <v>Sa</v>
      </c>
      <c r="E148" s="71"/>
      <c r="F148" s="71"/>
      <c r="G148" s="45"/>
      <c r="H148" s="70" t="str">
        <f>IF(F148="","",MOD(F148-E148,1)*24-Tabelle5[[#This Row],[Pause/ Zeitausgleich]])</f>
        <v/>
      </c>
      <c r="I148" s="44"/>
      <c r="J148" s="45" t="str">
        <f t="shared" si="10"/>
        <v/>
      </c>
      <c r="K148" s="45" t="str">
        <f>IF(ISNUMBER(N148),"",IF(WEEKDAY(Tabelle5[[#This Row],[Datum]],2)=6,IF(F148="","",MOD(F148-E148,1)*24-Tabelle5[[#This Row],[Pause/ Zeitausgleich]]),""))</f>
        <v/>
      </c>
      <c r="L148" s="45" t="str">
        <f>IF(ISNUMBER(N148),"",IF(WEEKDAY(Tabelle5[[#This Row],[Datum]],2)=7,IF(F148="","",MOD(F148-E148,1)*24-Tabelle5[[#This Row],[Pause/ Zeitausgleich]]),""))</f>
        <v/>
      </c>
      <c r="M148" s="45"/>
      <c r="N148" s="45" t="str">
        <f>IFERROR(IF(VLOOKUP(B148,'Feiertage-Stunden'!$B$2:$B$50,1,0),IF(F148="","",MOD(F148-E148,1)*24-Tabelle5[[#This Row],[Pause/ Zeitausgleich]])),"")</f>
        <v/>
      </c>
      <c r="O148" s="45" t="str">
        <f>IF(ISNUMBER(N148),"",IF(WEEKDAY(Tabelle5[[#This Row],[Datum]],2)=6,"",IF(WEEKDAY(Tabelle5[[#This Row],[Datum]],2)=7,"",IF(H148&gt;=8,"",SUM(8-H148)))))</f>
        <v/>
      </c>
      <c r="P148" s="99"/>
      <c r="Q148" s="99"/>
      <c r="R148" s="46" t="str">
        <f t="shared" si="8"/>
        <v/>
      </c>
      <c r="S148" s="99"/>
      <c r="T148" s="47" t="str">
        <f t="shared" si="9"/>
        <v/>
      </c>
    </row>
    <row r="149" spans="1:20" x14ac:dyDescent="0.3">
      <c r="A149" s="114"/>
      <c r="B149" s="96">
        <f t="shared" si="11"/>
        <v>45067</v>
      </c>
      <c r="C149" s="43" t="str">
        <f>TEXT(Tabelle5[[#This Row],[Datum]],"tt")</f>
        <v>21</v>
      </c>
      <c r="D149" s="43" t="str">
        <f>TEXT(Tabelle5[[#This Row],[Datum]],"TTT")</f>
        <v>So</v>
      </c>
      <c r="E149" s="71"/>
      <c r="F149" s="71"/>
      <c r="G149" s="45"/>
      <c r="H149" s="70" t="str">
        <f>IF(F149="","",MOD(F149-E149,1)*24-Tabelle5[[#This Row],[Pause/ Zeitausgleich]])</f>
        <v/>
      </c>
      <c r="I149" s="44"/>
      <c r="J149" s="45" t="str">
        <f t="shared" si="10"/>
        <v/>
      </c>
      <c r="K149" s="45" t="str">
        <f>IF(ISNUMBER(N149),"",IF(WEEKDAY(Tabelle5[[#This Row],[Datum]],2)=6,IF(F149="","",MOD(F149-E149,1)*24-Tabelle5[[#This Row],[Pause/ Zeitausgleich]]),""))</f>
        <v/>
      </c>
      <c r="L149" s="45" t="str">
        <f>IF(ISNUMBER(N149),"",IF(WEEKDAY(Tabelle5[[#This Row],[Datum]],2)=7,IF(F149="","",MOD(F149-E149,1)*24-Tabelle5[[#This Row],[Pause/ Zeitausgleich]]),""))</f>
        <v/>
      </c>
      <c r="M149" s="45"/>
      <c r="N149" s="45" t="str">
        <f>IFERROR(IF(VLOOKUP(B149,'Feiertage-Stunden'!$B$2:$B$50,1,0),IF(F149="","",MOD(F149-E149,1)*24-Tabelle5[[#This Row],[Pause/ Zeitausgleich]])),"")</f>
        <v/>
      </c>
      <c r="O149" s="45" t="str">
        <f>IF(ISNUMBER(N149),"",IF(WEEKDAY(Tabelle5[[#This Row],[Datum]],2)=6,"",IF(WEEKDAY(Tabelle5[[#This Row],[Datum]],2)=7,"",IF(H149&gt;=8,"",SUM(8-H149)))))</f>
        <v/>
      </c>
      <c r="P149" s="99"/>
      <c r="Q149" s="99"/>
      <c r="R149" s="46" t="str">
        <f t="shared" si="8"/>
        <v/>
      </c>
      <c r="S149" s="99"/>
      <c r="T149" s="47" t="str">
        <f t="shared" si="9"/>
        <v/>
      </c>
    </row>
    <row r="150" spans="1:20" x14ac:dyDescent="0.3">
      <c r="A150" s="114"/>
      <c r="B150" s="96">
        <f t="shared" si="11"/>
        <v>45068</v>
      </c>
      <c r="C150" s="43" t="str">
        <f>TEXT(Tabelle5[[#This Row],[Datum]],"tt")</f>
        <v>22</v>
      </c>
      <c r="D150" s="43" t="str">
        <f>TEXT(Tabelle5[[#This Row],[Datum]],"TTT")</f>
        <v>Mo</v>
      </c>
      <c r="E150" s="71"/>
      <c r="F150" s="71"/>
      <c r="G150" s="45"/>
      <c r="H150" s="70" t="str">
        <f>IF(F150="","",MOD(F150-E150,1)*24-Tabelle5[[#This Row],[Pause/ Zeitausgleich]])</f>
        <v/>
      </c>
      <c r="I150" s="44"/>
      <c r="J150" s="45" t="str">
        <f t="shared" si="10"/>
        <v/>
      </c>
      <c r="K150" s="45" t="str">
        <f>IF(ISNUMBER(N150),"",IF(WEEKDAY(Tabelle5[[#This Row],[Datum]],2)=6,IF(F150="","",MOD(F150-E150,1)*24-Tabelle5[[#This Row],[Pause/ Zeitausgleich]]),""))</f>
        <v/>
      </c>
      <c r="L150" s="45" t="str">
        <f>IF(ISNUMBER(N150),"",IF(WEEKDAY(Tabelle5[[#This Row],[Datum]],2)=7,IF(F150="","",MOD(F150-E150,1)*24-Tabelle5[[#This Row],[Pause/ Zeitausgleich]]),""))</f>
        <v/>
      </c>
      <c r="M150" s="45"/>
      <c r="N150" s="45" t="str">
        <f>IFERROR(IF(VLOOKUP(B150,'Feiertage-Stunden'!$B$2:$B$50,1,0),IF(F150="","",MOD(F150-E150,1)*24-Tabelle5[[#This Row],[Pause/ Zeitausgleich]])),"")</f>
        <v/>
      </c>
      <c r="O150" s="45" t="str">
        <f>IF(ISNUMBER(N150),"",IF(WEEKDAY(Tabelle5[[#This Row],[Datum]],2)=6,"",IF(WEEKDAY(Tabelle5[[#This Row],[Datum]],2)=7,"",IF(H150&gt;=8,"",SUM(8-H150)))))</f>
        <v/>
      </c>
      <c r="P150" s="99"/>
      <c r="Q150" s="99"/>
      <c r="R150" s="46" t="str">
        <f t="shared" si="8"/>
        <v/>
      </c>
      <c r="S150" s="99"/>
      <c r="T150" s="47" t="str">
        <f t="shared" si="9"/>
        <v/>
      </c>
    </row>
    <row r="151" spans="1:20" x14ac:dyDescent="0.3">
      <c r="A151" s="114"/>
      <c r="B151" s="96">
        <f t="shared" si="11"/>
        <v>45069</v>
      </c>
      <c r="C151" s="43" t="str">
        <f>TEXT(Tabelle5[[#This Row],[Datum]],"tt")</f>
        <v>23</v>
      </c>
      <c r="D151" s="43" t="str">
        <f>TEXT(Tabelle5[[#This Row],[Datum]],"TTT")</f>
        <v>Di</v>
      </c>
      <c r="E151" s="71"/>
      <c r="F151" s="71"/>
      <c r="G151" s="45"/>
      <c r="H151" s="70" t="str">
        <f>IF(F151="","",MOD(F151-E151,1)*24-Tabelle5[[#This Row],[Pause/ Zeitausgleich]])</f>
        <v/>
      </c>
      <c r="I151" s="44"/>
      <c r="J151" s="45" t="str">
        <f t="shared" si="10"/>
        <v/>
      </c>
      <c r="K151" s="45" t="str">
        <f>IF(ISNUMBER(N151),"",IF(WEEKDAY(Tabelle5[[#This Row],[Datum]],2)=6,IF(F151="","",MOD(F151-E151,1)*24-Tabelle5[[#This Row],[Pause/ Zeitausgleich]]),""))</f>
        <v/>
      </c>
      <c r="L151" s="45" t="str">
        <f>IF(ISNUMBER(N151),"",IF(WEEKDAY(Tabelle5[[#This Row],[Datum]],2)=7,IF(F151="","",MOD(F151-E151,1)*24-Tabelle5[[#This Row],[Pause/ Zeitausgleich]]),""))</f>
        <v/>
      </c>
      <c r="M151" s="45"/>
      <c r="N151" s="45" t="str">
        <f>IFERROR(IF(VLOOKUP(B151,'Feiertage-Stunden'!$B$2:$B$50,1,0),IF(F151="","",MOD(F151-E151,1)*24-Tabelle5[[#This Row],[Pause/ Zeitausgleich]])),"")</f>
        <v/>
      </c>
      <c r="O151" s="45" t="str">
        <f>IF(ISNUMBER(N151),"",IF(WEEKDAY(Tabelle5[[#This Row],[Datum]],2)=6,"",IF(WEEKDAY(Tabelle5[[#This Row],[Datum]],2)=7,"",IF(H151&gt;=8,"",SUM(8-H151)))))</f>
        <v/>
      </c>
      <c r="P151" s="99"/>
      <c r="Q151" s="99"/>
      <c r="R151" s="46" t="str">
        <f t="shared" si="8"/>
        <v/>
      </c>
      <c r="S151" s="99"/>
      <c r="T151" s="47" t="str">
        <f t="shared" si="9"/>
        <v/>
      </c>
    </row>
    <row r="152" spans="1:20" x14ac:dyDescent="0.3">
      <c r="A152" s="114"/>
      <c r="B152" s="96">
        <f t="shared" si="11"/>
        <v>45070</v>
      </c>
      <c r="C152" s="43" t="str">
        <f>TEXT(Tabelle5[[#This Row],[Datum]],"tt")</f>
        <v>24</v>
      </c>
      <c r="D152" s="43" t="str">
        <f>TEXT(Tabelle5[[#This Row],[Datum]],"TTT")</f>
        <v>Mi</v>
      </c>
      <c r="E152" s="71"/>
      <c r="F152" s="71"/>
      <c r="G152" s="45"/>
      <c r="H152" s="70" t="str">
        <f>IF(F152="","",MOD(F152-E152,1)*24-Tabelle5[[#This Row],[Pause/ Zeitausgleich]])</f>
        <v/>
      </c>
      <c r="I152" s="44"/>
      <c r="J152" s="45" t="str">
        <f t="shared" si="10"/>
        <v/>
      </c>
      <c r="K152" s="45" t="str">
        <f>IF(ISNUMBER(N152),"",IF(WEEKDAY(Tabelle5[[#This Row],[Datum]],2)=6,IF(F152="","",MOD(F152-E152,1)*24-Tabelle5[[#This Row],[Pause/ Zeitausgleich]]),""))</f>
        <v/>
      </c>
      <c r="L152" s="45" t="str">
        <f>IF(ISNUMBER(N152),"",IF(WEEKDAY(Tabelle5[[#This Row],[Datum]],2)=7,IF(F152="","",MOD(F152-E152,1)*24-Tabelle5[[#This Row],[Pause/ Zeitausgleich]]),""))</f>
        <v/>
      </c>
      <c r="M152" s="45"/>
      <c r="N152" s="45" t="str">
        <f>IFERROR(IF(VLOOKUP(B152,'Feiertage-Stunden'!$B$2:$B$50,1,0),IF(F152="","",MOD(F152-E152,1)*24-Tabelle5[[#This Row],[Pause/ Zeitausgleich]])),"")</f>
        <v/>
      </c>
      <c r="O152" s="45" t="str">
        <f>IF(ISNUMBER(N152),"",IF(WEEKDAY(Tabelle5[[#This Row],[Datum]],2)=6,"",IF(WEEKDAY(Tabelle5[[#This Row],[Datum]],2)=7,"",IF(H152&gt;=8,"",SUM(8-H152)))))</f>
        <v/>
      </c>
      <c r="P152" s="99"/>
      <c r="Q152" s="99"/>
      <c r="R152" s="46" t="str">
        <f t="shared" si="8"/>
        <v/>
      </c>
      <c r="S152" s="99"/>
      <c r="T152" s="47" t="str">
        <f t="shared" si="9"/>
        <v/>
      </c>
    </row>
    <row r="153" spans="1:20" x14ac:dyDescent="0.3">
      <c r="A153" s="114"/>
      <c r="B153" s="96">
        <f t="shared" si="11"/>
        <v>45071</v>
      </c>
      <c r="C153" s="43" t="str">
        <f>TEXT(Tabelle5[[#This Row],[Datum]],"tt")</f>
        <v>25</v>
      </c>
      <c r="D153" s="43" t="str">
        <f>TEXT(Tabelle5[[#This Row],[Datum]],"TTT")</f>
        <v>Do</v>
      </c>
      <c r="E153" s="71"/>
      <c r="F153" s="71"/>
      <c r="G153" s="45"/>
      <c r="H153" s="70" t="str">
        <f>IF(F153="","",MOD(F153-E153,1)*24-Tabelle5[[#This Row],[Pause/ Zeitausgleich]])</f>
        <v/>
      </c>
      <c r="I153" s="44"/>
      <c r="J153" s="45" t="str">
        <f t="shared" si="10"/>
        <v/>
      </c>
      <c r="K153" s="45" t="str">
        <f>IF(ISNUMBER(N153),"",IF(WEEKDAY(Tabelle5[[#This Row],[Datum]],2)=6,IF(F153="","",MOD(F153-E153,1)*24-Tabelle5[[#This Row],[Pause/ Zeitausgleich]]),""))</f>
        <v/>
      </c>
      <c r="L153" s="45" t="str">
        <f>IF(ISNUMBER(N153),"",IF(WEEKDAY(Tabelle5[[#This Row],[Datum]],2)=7,IF(F153="","",MOD(F153-E153,1)*24-Tabelle5[[#This Row],[Pause/ Zeitausgleich]]),""))</f>
        <v/>
      </c>
      <c r="M153" s="45"/>
      <c r="N153" s="45" t="str">
        <f>IFERROR(IF(VLOOKUP(B153,'Feiertage-Stunden'!$B$2:$B$50,1,0),IF(F153="","",MOD(F153-E153,1)*24-Tabelle5[[#This Row],[Pause/ Zeitausgleich]])),"")</f>
        <v/>
      </c>
      <c r="O153" s="45" t="str">
        <f>IF(ISNUMBER(N153),"",IF(WEEKDAY(Tabelle5[[#This Row],[Datum]],2)=6,"",IF(WEEKDAY(Tabelle5[[#This Row],[Datum]],2)=7,"",IF(H153&gt;=8,"",SUM(8-H153)))))</f>
        <v/>
      </c>
      <c r="P153" s="99"/>
      <c r="Q153" s="99"/>
      <c r="R153" s="46" t="str">
        <f t="shared" si="8"/>
        <v/>
      </c>
      <c r="S153" s="99"/>
      <c r="T153" s="47" t="str">
        <f t="shared" si="9"/>
        <v/>
      </c>
    </row>
    <row r="154" spans="1:20" x14ac:dyDescent="0.3">
      <c r="A154" s="114"/>
      <c r="B154" s="96">
        <f t="shared" si="11"/>
        <v>45072</v>
      </c>
      <c r="C154" s="43" t="str">
        <f>TEXT(Tabelle5[[#This Row],[Datum]],"tt")</f>
        <v>26</v>
      </c>
      <c r="D154" s="43" t="str">
        <f>TEXT(Tabelle5[[#This Row],[Datum]],"TTT")</f>
        <v>Fr</v>
      </c>
      <c r="E154" s="71"/>
      <c r="F154" s="71"/>
      <c r="G154" s="45"/>
      <c r="H154" s="70" t="str">
        <f>IF(F154="","",MOD(F154-E154,1)*24-Tabelle5[[#This Row],[Pause/ Zeitausgleich]])</f>
        <v/>
      </c>
      <c r="I154" s="44"/>
      <c r="J154" s="45" t="str">
        <f t="shared" si="10"/>
        <v/>
      </c>
      <c r="K154" s="45" t="str">
        <f>IF(ISNUMBER(N154),"",IF(WEEKDAY(Tabelle5[[#This Row],[Datum]],2)=6,IF(F154="","",MOD(F154-E154,1)*24-Tabelle5[[#This Row],[Pause/ Zeitausgleich]]),""))</f>
        <v/>
      </c>
      <c r="L154" s="45" t="str">
        <f>IF(ISNUMBER(N154),"",IF(WEEKDAY(Tabelle5[[#This Row],[Datum]],2)=7,IF(F154="","",MOD(F154-E154,1)*24-Tabelle5[[#This Row],[Pause/ Zeitausgleich]]),""))</f>
        <v/>
      </c>
      <c r="M154" s="45"/>
      <c r="N154" s="45" t="str">
        <f>IFERROR(IF(VLOOKUP(B154,'Feiertage-Stunden'!$B$2:$B$50,1,0),IF(F154="","",MOD(F154-E154,1)*24-Tabelle5[[#This Row],[Pause/ Zeitausgleich]])),"")</f>
        <v/>
      </c>
      <c r="O154" s="45" t="str">
        <f>IF(ISNUMBER(N154),"",IF(WEEKDAY(Tabelle5[[#This Row],[Datum]],2)=6,"",IF(WEEKDAY(Tabelle5[[#This Row],[Datum]],2)=7,"",IF(H154&gt;=8,"",SUM(8-H154)))))</f>
        <v/>
      </c>
      <c r="P154" s="99"/>
      <c r="Q154" s="99"/>
      <c r="R154" s="46" t="str">
        <f t="shared" si="8"/>
        <v/>
      </c>
      <c r="S154" s="99"/>
      <c r="T154" s="47" t="str">
        <f t="shared" si="9"/>
        <v/>
      </c>
    </row>
    <row r="155" spans="1:20" x14ac:dyDescent="0.3">
      <c r="A155" s="114"/>
      <c r="B155" s="96">
        <f t="shared" si="11"/>
        <v>45073</v>
      </c>
      <c r="C155" s="43" t="str">
        <f>TEXT(Tabelle5[[#This Row],[Datum]],"tt")</f>
        <v>27</v>
      </c>
      <c r="D155" s="43" t="str">
        <f>TEXT(Tabelle5[[#This Row],[Datum]],"TTT")</f>
        <v>Sa</v>
      </c>
      <c r="E155" s="71"/>
      <c r="F155" s="71"/>
      <c r="G155" s="45"/>
      <c r="H155" s="70" t="str">
        <f>IF(F155="","",MOD(F155-E155,1)*24-Tabelle5[[#This Row],[Pause/ Zeitausgleich]])</f>
        <v/>
      </c>
      <c r="I155" s="44"/>
      <c r="J155" s="45" t="str">
        <f t="shared" si="10"/>
        <v/>
      </c>
      <c r="K155" s="45" t="str">
        <f>IF(ISNUMBER(N155),"",IF(WEEKDAY(Tabelle5[[#This Row],[Datum]],2)=6,IF(F155="","",MOD(F155-E155,1)*24-Tabelle5[[#This Row],[Pause/ Zeitausgleich]]),""))</f>
        <v/>
      </c>
      <c r="L155" s="45" t="str">
        <f>IF(ISNUMBER(N155),"",IF(WEEKDAY(Tabelle5[[#This Row],[Datum]],2)=7,IF(F155="","",MOD(F155-E155,1)*24-Tabelle5[[#This Row],[Pause/ Zeitausgleich]]),""))</f>
        <v/>
      </c>
      <c r="M155" s="45"/>
      <c r="N155" s="45" t="str">
        <f>IFERROR(IF(VLOOKUP(B155,'Feiertage-Stunden'!$B$2:$B$50,1,0),IF(F155="","",MOD(F155-E155,1)*24-Tabelle5[[#This Row],[Pause/ Zeitausgleich]])),"")</f>
        <v/>
      </c>
      <c r="O155" s="45" t="str">
        <f>IF(ISNUMBER(N155),"",IF(WEEKDAY(Tabelle5[[#This Row],[Datum]],2)=6,"",IF(WEEKDAY(Tabelle5[[#This Row],[Datum]],2)=7,"",IF(H155&gt;=8,"",SUM(8-H155)))))</f>
        <v/>
      </c>
      <c r="P155" s="99"/>
      <c r="Q155" s="99"/>
      <c r="R155" s="46" t="str">
        <f t="shared" si="8"/>
        <v/>
      </c>
      <c r="S155" s="99"/>
      <c r="T155" s="47" t="str">
        <f t="shared" si="9"/>
        <v/>
      </c>
    </row>
    <row r="156" spans="1:20" x14ac:dyDescent="0.3">
      <c r="A156" s="114"/>
      <c r="B156" s="96">
        <f t="shared" si="11"/>
        <v>45074</v>
      </c>
      <c r="C156" s="43" t="str">
        <f>TEXT(Tabelle5[[#This Row],[Datum]],"tt")</f>
        <v>28</v>
      </c>
      <c r="D156" s="43" t="str">
        <f>TEXT(Tabelle5[[#This Row],[Datum]],"TTT")</f>
        <v>So</v>
      </c>
      <c r="E156" s="71"/>
      <c r="F156" s="71"/>
      <c r="G156" s="45"/>
      <c r="H156" s="70" t="str">
        <f>IF(F156="","",MOD(F156-E156,1)*24-Tabelle5[[#This Row],[Pause/ Zeitausgleich]])</f>
        <v/>
      </c>
      <c r="I156" s="44"/>
      <c r="J156" s="45" t="str">
        <f t="shared" si="10"/>
        <v/>
      </c>
      <c r="K156" s="45" t="str">
        <f>IF(ISNUMBER(N156),"",IF(WEEKDAY(Tabelle5[[#This Row],[Datum]],2)=6,IF(F156="","",MOD(F156-E156,1)*24-Tabelle5[[#This Row],[Pause/ Zeitausgleich]]),""))</f>
        <v/>
      </c>
      <c r="L156" s="45" t="str">
        <f>IF(ISNUMBER(N156),"",IF(WEEKDAY(Tabelle5[[#This Row],[Datum]],2)=7,IF(F156="","",MOD(F156-E156,1)*24-Tabelle5[[#This Row],[Pause/ Zeitausgleich]]),""))</f>
        <v/>
      </c>
      <c r="M156" s="45"/>
      <c r="N156" s="45" t="str">
        <f>IFERROR(IF(VLOOKUP(B156,'Feiertage-Stunden'!$B$2:$B$50,1,0),IF(F156="","",MOD(F156-E156,1)*24-Tabelle5[[#This Row],[Pause/ Zeitausgleich]])),"")</f>
        <v/>
      </c>
      <c r="O156" s="45" t="str">
        <f>IF(ISNUMBER(N156),"",IF(WEEKDAY(Tabelle5[[#This Row],[Datum]],2)=6,"",IF(WEEKDAY(Tabelle5[[#This Row],[Datum]],2)=7,"",IF(H156&gt;=8,"",SUM(8-H156)))))</f>
        <v/>
      </c>
      <c r="P156" s="99"/>
      <c r="Q156" s="99"/>
      <c r="R156" s="46" t="str">
        <f t="shared" si="8"/>
        <v/>
      </c>
      <c r="S156" s="99"/>
      <c r="T156" s="47" t="str">
        <f t="shared" si="9"/>
        <v/>
      </c>
    </row>
    <row r="157" spans="1:20" x14ac:dyDescent="0.3">
      <c r="A157" s="114"/>
      <c r="B157" s="96">
        <f t="shared" si="11"/>
        <v>45075</v>
      </c>
      <c r="C157" s="43" t="str">
        <f>TEXT(Tabelle5[[#This Row],[Datum]],"tt")</f>
        <v>29</v>
      </c>
      <c r="D157" s="43" t="str">
        <f>TEXT(Tabelle5[[#This Row],[Datum]],"TTT")</f>
        <v>Mo</v>
      </c>
      <c r="E157" s="71"/>
      <c r="F157" s="71"/>
      <c r="G157" s="45"/>
      <c r="H157" s="70" t="str">
        <f>IF(F157="","",MOD(F157-E157,1)*24-Tabelle5[[#This Row],[Pause/ Zeitausgleich]])</f>
        <v/>
      </c>
      <c r="I157" s="44"/>
      <c r="J157" s="45" t="str">
        <f t="shared" si="10"/>
        <v/>
      </c>
      <c r="K157" s="45" t="str">
        <f>IF(ISNUMBER(N157),"",IF(WEEKDAY(Tabelle5[[#This Row],[Datum]],2)=6,IF(F157="","",MOD(F157-E157,1)*24-Tabelle5[[#This Row],[Pause/ Zeitausgleich]]),""))</f>
        <v/>
      </c>
      <c r="L157" s="45" t="str">
        <f>IF(ISNUMBER(N157),"",IF(WEEKDAY(Tabelle5[[#This Row],[Datum]],2)=7,IF(F157="","",MOD(F157-E157,1)*24-Tabelle5[[#This Row],[Pause/ Zeitausgleich]]),""))</f>
        <v/>
      </c>
      <c r="M157" s="45"/>
      <c r="N157" s="45" t="str">
        <f>IFERROR(IF(VLOOKUP(B157,'Feiertage-Stunden'!$B$2:$B$50,1,0),IF(F157="","",MOD(F157-E157,1)*24-Tabelle5[[#This Row],[Pause/ Zeitausgleich]])),"")</f>
        <v/>
      </c>
      <c r="O157" s="45" t="str">
        <f>IF(ISNUMBER(N157),"",IF(WEEKDAY(Tabelle5[[#This Row],[Datum]],2)=6,"",IF(WEEKDAY(Tabelle5[[#This Row],[Datum]],2)=7,"",IF(H157&gt;=8,"",SUM(8-H157)))))</f>
        <v/>
      </c>
      <c r="P157" s="99"/>
      <c r="Q157" s="99"/>
      <c r="R157" s="46" t="str">
        <f t="shared" si="8"/>
        <v/>
      </c>
      <c r="S157" s="99"/>
      <c r="T157" s="47" t="str">
        <f t="shared" si="9"/>
        <v/>
      </c>
    </row>
    <row r="158" spans="1:20" x14ac:dyDescent="0.3">
      <c r="A158" s="114"/>
      <c r="B158" s="96">
        <f t="shared" si="11"/>
        <v>45076</v>
      </c>
      <c r="C158" s="43" t="str">
        <f>TEXT(Tabelle5[[#This Row],[Datum]],"tt")</f>
        <v>30</v>
      </c>
      <c r="D158" s="43" t="str">
        <f>TEXT(Tabelle5[[#This Row],[Datum]],"TTT")</f>
        <v>Di</v>
      </c>
      <c r="E158" s="71"/>
      <c r="F158" s="71"/>
      <c r="G158" s="45"/>
      <c r="H158" s="70" t="str">
        <f>IF(F158="","",MOD(F158-E158,1)*24-Tabelle5[[#This Row],[Pause/ Zeitausgleich]])</f>
        <v/>
      </c>
      <c r="I158" s="44"/>
      <c r="J158" s="45" t="str">
        <f t="shared" si="10"/>
        <v/>
      </c>
      <c r="K158" s="45" t="str">
        <f>IF(ISNUMBER(N158),"",IF(WEEKDAY(Tabelle5[[#This Row],[Datum]],2)=6,IF(F158="","",MOD(F158-E158,1)*24-Tabelle5[[#This Row],[Pause/ Zeitausgleich]]),""))</f>
        <v/>
      </c>
      <c r="L158" s="45" t="str">
        <f>IF(ISNUMBER(N158),"",IF(WEEKDAY(Tabelle5[[#This Row],[Datum]],2)=7,IF(F158="","",MOD(F158-E158,1)*24-Tabelle5[[#This Row],[Pause/ Zeitausgleich]]),""))</f>
        <v/>
      </c>
      <c r="M158" s="45"/>
      <c r="N158" s="45" t="str">
        <f>IFERROR(IF(VLOOKUP(B158,'Feiertage-Stunden'!$B$2:$B$50,1,0),IF(F158="","",MOD(F158-E158,1)*24-Tabelle5[[#This Row],[Pause/ Zeitausgleich]])),"")</f>
        <v/>
      </c>
      <c r="O158" s="45" t="str">
        <f>IF(ISNUMBER(N158),"",IF(WEEKDAY(Tabelle5[[#This Row],[Datum]],2)=6,"",IF(WEEKDAY(Tabelle5[[#This Row],[Datum]],2)=7,"",IF(H158&gt;=8,"",SUM(8-H158)))))</f>
        <v/>
      </c>
      <c r="P158" s="99"/>
      <c r="Q158" s="99"/>
      <c r="R158" s="46" t="str">
        <f t="shared" si="8"/>
        <v/>
      </c>
      <c r="S158" s="99"/>
      <c r="T158" s="47" t="str">
        <f t="shared" si="9"/>
        <v/>
      </c>
    </row>
    <row r="159" spans="1:20" x14ac:dyDescent="0.3">
      <c r="A159" s="114"/>
      <c r="B159" s="96">
        <f t="shared" si="11"/>
        <v>45077</v>
      </c>
      <c r="C159" s="43" t="str">
        <f>TEXT(Tabelle5[[#This Row],[Datum]],"tt")</f>
        <v>31</v>
      </c>
      <c r="D159" s="43" t="str">
        <f>TEXT(Tabelle5[[#This Row],[Datum]],"TTT")</f>
        <v>Mi</v>
      </c>
      <c r="E159" s="71"/>
      <c r="F159" s="71"/>
      <c r="G159" s="45"/>
      <c r="H159" s="70" t="str">
        <f>IF(F159="","",MOD(F159-E159,1)*24-Tabelle5[[#This Row],[Pause/ Zeitausgleich]])</f>
        <v/>
      </c>
      <c r="I159" s="44"/>
      <c r="J159" s="45" t="str">
        <f t="shared" si="10"/>
        <v/>
      </c>
      <c r="K159" s="45" t="str">
        <f>IF(ISNUMBER(N159),"",IF(WEEKDAY(Tabelle5[[#This Row],[Datum]],2)=6,IF(F159="","",MOD(F159-E159,1)*24-Tabelle5[[#This Row],[Pause/ Zeitausgleich]]),""))</f>
        <v/>
      </c>
      <c r="L159" s="45" t="str">
        <f>IF(ISNUMBER(N159),"",IF(WEEKDAY(Tabelle5[[#This Row],[Datum]],2)=7,IF(F159="","",MOD(F159-E159,1)*24-Tabelle5[[#This Row],[Pause/ Zeitausgleich]]),""))</f>
        <v/>
      </c>
      <c r="M159" s="45"/>
      <c r="N159" s="45" t="str">
        <f>IFERROR(IF(VLOOKUP(B159,'Feiertage-Stunden'!$B$2:$B$50,1,0),IF(F159="","",MOD(F159-E159,1)*24-Tabelle5[[#This Row],[Pause/ Zeitausgleich]])),"")</f>
        <v/>
      </c>
      <c r="O159" s="45" t="str">
        <f>IF(ISNUMBER(N159),"",IF(WEEKDAY(Tabelle5[[#This Row],[Datum]],2)=6,"",IF(WEEKDAY(Tabelle5[[#This Row],[Datum]],2)=7,"",IF(H159&gt;=8,"",SUM(8-H159)))))</f>
        <v/>
      </c>
      <c r="P159" s="99"/>
      <c r="Q159" s="99"/>
      <c r="R159" s="46" t="str">
        <f t="shared" si="8"/>
        <v/>
      </c>
      <c r="S159" s="99"/>
      <c r="T159" s="47" t="str">
        <f t="shared" si="9"/>
        <v/>
      </c>
    </row>
    <row r="160" spans="1:20" x14ac:dyDescent="0.3">
      <c r="A160" s="115" t="str">
        <f>TEXT(B160,"MMMM")</f>
        <v>Juni</v>
      </c>
      <c r="B160" s="96">
        <f t="shared" si="11"/>
        <v>45078</v>
      </c>
      <c r="C160" s="43" t="str">
        <f>TEXT(Tabelle5[[#This Row],[Datum]],"tt")</f>
        <v>01</v>
      </c>
      <c r="D160" s="43" t="str">
        <f>TEXT(Tabelle5[[#This Row],[Datum]],"TTT")</f>
        <v>Do</v>
      </c>
      <c r="E160" s="71"/>
      <c r="F160" s="71"/>
      <c r="G160" s="45"/>
      <c r="H160" s="70" t="str">
        <f>IF(F160="","",MOD(F160-E160,1)*24-Tabelle5[[#This Row],[Pause/ Zeitausgleich]])</f>
        <v/>
      </c>
      <c r="I160" s="44"/>
      <c r="J160" s="45" t="str">
        <f t="shared" si="10"/>
        <v/>
      </c>
      <c r="K160" s="45" t="str">
        <f>IF(ISNUMBER(N160),"",IF(WEEKDAY(Tabelle5[[#This Row],[Datum]],2)=6,IF(F160="","",MOD(F160-E160,1)*24-Tabelle5[[#This Row],[Pause/ Zeitausgleich]]),""))</f>
        <v/>
      </c>
      <c r="L160" s="45" t="str">
        <f>IF(ISNUMBER(N160),"",IF(WEEKDAY(Tabelle5[[#This Row],[Datum]],2)=7,IF(F160="","",MOD(F160-E160,1)*24-Tabelle5[[#This Row],[Pause/ Zeitausgleich]]),""))</f>
        <v/>
      </c>
      <c r="M160" s="45"/>
      <c r="N160" s="45" t="str">
        <f>IFERROR(IF(VLOOKUP(B160,'Feiertage-Stunden'!$B$2:$B$50,1,0),IF(F160="","",MOD(F160-E160,1)*24-Tabelle5[[#This Row],[Pause/ Zeitausgleich]])),"")</f>
        <v/>
      </c>
      <c r="O160" s="45" t="str">
        <f>IF(ISNUMBER(N160),"",IF(WEEKDAY(Tabelle5[[#This Row],[Datum]],2)=6,"",IF(WEEKDAY(Tabelle5[[#This Row],[Datum]],2)=7,"",IF(H160&gt;=8,"",SUM(8-H160)))))</f>
        <v/>
      </c>
      <c r="P160" s="99"/>
      <c r="Q160" s="99"/>
      <c r="R160" s="46" t="str">
        <f t="shared" si="8"/>
        <v/>
      </c>
      <c r="S160" s="99"/>
      <c r="T160" s="47" t="str">
        <f t="shared" si="9"/>
        <v/>
      </c>
    </row>
    <row r="161" spans="1:20" x14ac:dyDescent="0.3">
      <c r="A161" s="115"/>
      <c r="B161" s="96">
        <f t="shared" si="11"/>
        <v>45079</v>
      </c>
      <c r="C161" s="43" t="str">
        <f>TEXT(Tabelle5[[#This Row],[Datum]],"tt")</f>
        <v>02</v>
      </c>
      <c r="D161" s="43" t="str">
        <f>TEXT(Tabelle5[[#This Row],[Datum]],"TTT")</f>
        <v>Fr</v>
      </c>
      <c r="E161" s="71"/>
      <c r="F161" s="71"/>
      <c r="G161" s="45"/>
      <c r="H161" s="70" t="str">
        <f>IF(F161="","",MOD(F161-E161,1)*24-Tabelle5[[#This Row],[Pause/ Zeitausgleich]])</f>
        <v/>
      </c>
      <c r="I161" s="44"/>
      <c r="J161" s="45" t="str">
        <f t="shared" si="10"/>
        <v/>
      </c>
      <c r="K161" s="45" t="str">
        <f>IF(ISNUMBER(N161),"",IF(WEEKDAY(Tabelle5[[#This Row],[Datum]],2)=6,IF(F161="","",MOD(F161-E161,1)*24-Tabelle5[[#This Row],[Pause/ Zeitausgleich]]),""))</f>
        <v/>
      </c>
      <c r="L161" s="45" t="str">
        <f>IF(ISNUMBER(N161),"",IF(WEEKDAY(Tabelle5[[#This Row],[Datum]],2)=7,IF(F161="","",MOD(F161-E161,1)*24-Tabelle5[[#This Row],[Pause/ Zeitausgleich]]),""))</f>
        <v/>
      </c>
      <c r="M161" s="45"/>
      <c r="N161" s="45" t="str">
        <f>IFERROR(IF(VLOOKUP(B161,'Feiertage-Stunden'!$B$2:$B$50,1,0),IF(F161="","",MOD(F161-E161,1)*24-Tabelle5[[#This Row],[Pause/ Zeitausgleich]])),"")</f>
        <v/>
      </c>
      <c r="O161" s="45" t="str">
        <f>IF(ISNUMBER(N161),"",IF(WEEKDAY(Tabelle5[[#This Row],[Datum]],2)=6,"",IF(WEEKDAY(Tabelle5[[#This Row],[Datum]],2)=7,"",IF(H161&gt;=8,"",SUM(8-H161)))))</f>
        <v/>
      </c>
      <c r="P161" s="99"/>
      <c r="Q161" s="99"/>
      <c r="R161" s="46" t="str">
        <f t="shared" si="8"/>
        <v/>
      </c>
      <c r="S161" s="99"/>
      <c r="T161" s="47" t="str">
        <f t="shared" si="9"/>
        <v/>
      </c>
    </row>
    <row r="162" spans="1:20" x14ac:dyDescent="0.3">
      <c r="A162" s="115"/>
      <c r="B162" s="96">
        <f t="shared" si="11"/>
        <v>45080</v>
      </c>
      <c r="C162" s="43" t="str">
        <f>TEXT(Tabelle5[[#This Row],[Datum]],"tt")</f>
        <v>03</v>
      </c>
      <c r="D162" s="43" t="str">
        <f>TEXT(Tabelle5[[#This Row],[Datum]],"TTT")</f>
        <v>Sa</v>
      </c>
      <c r="E162" s="71"/>
      <c r="F162" s="71"/>
      <c r="G162" s="45"/>
      <c r="H162" s="70" t="str">
        <f>IF(F162="","",MOD(F162-E162,1)*24-Tabelle5[[#This Row],[Pause/ Zeitausgleich]])</f>
        <v/>
      </c>
      <c r="I162" s="44"/>
      <c r="J162" s="45" t="str">
        <f t="shared" si="10"/>
        <v/>
      </c>
      <c r="K162" s="45" t="str">
        <f>IF(ISNUMBER(N162),"",IF(WEEKDAY(Tabelle5[[#This Row],[Datum]],2)=6,IF(F162="","",MOD(F162-E162,1)*24-Tabelle5[[#This Row],[Pause/ Zeitausgleich]]),""))</f>
        <v/>
      </c>
      <c r="L162" s="45" t="str">
        <f>IF(ISNUMBER(N162),"",IF(WEEKDAY(Tabelle5[[#This Row],[Datum]],2)=7,IF(F162="","",MOD(F162-E162,1)*24-Tabelle5[[#This Row],[Pause/ Zeitausgleich]]),""))</f>
        <v/>
      </c>
      <c r="M162" s="45"/>
      <c r="N162" s="45" t="str">
        <f>IFERROR(IF(VLOOKUP(B162,'Feiertage-Stunden'!$B$2:$B$50,1,0),IF(F162="","",MOD(F162-E162,1)*24-Tabelle5[[#This Row],[Pause/ Zeitausgleich]])),"")</f>
        <v/>
      </c>
      <c r="O162" s="45" t="str">
        <f>IF(ISNUMBER(N162),"",IF(WEEKDAY(Tabelle5[[#This Row],[Datum]],2)=6,"",IF(WEEKDAY(Tabelle5[[#This Row],[Datum]],2)=7,"",IF(H162&gt;=8,"",SUM(8-H162)))))</f>
        <v/>
      </c>
      <c r="P162" s="99"/>
      <c r="Q162" s="99"/>
      <c r="R162" s="46" t="str">
        <f t="shared" si="8"/>
        <v/>
      </c>
      <c r="S162" s="99"/>
      <c r="T162" s="47" t="str">
        <f t="shared" si="9"/>
        <v/>
      </c>
    </row>
    <row r="163" spans="1:20" x14ac:dyDescent="0.3">
      <c r="A163" s="115"/>
      <c r="B163" s="96">
        <f t="shared" si="11"/>
        <v>45081</v>
      </c>
      <c r="C163" s="43" t="str">
        <f>TEXT(Tabelle5[[#This Row],[Datum]],"tt")</f>
        <v>04</v>
      </c>
      <c r="D163" s="43" t="str">
        <f>TEXT(Tabelle5[[#This Row],[Datum]],"TTT")</f>
        <v>So</v>
      </c>
      <c r="E163" s="71"/>
      <c r="F163" s="71"/>
      <c r="G163" s="45"/>
      <c r="H163" s="70" t="str">
        <f>IF(F163="","",MOD(F163-E163,1)*24-Tabelle5[[#This Row],[Pause/ Zeitausgleich]])</f>
        <v/>
      </c>
      <c r="I163" s="44"/>
      <c r="J163" s="45" t="str">
        <f t="shared" si="10"/>
        <v/>
      </c>
      <c r="K163" s="45" t="str">
        <f>IF(ISNUMBER(N163),"",IF(WEEKDAY(Tabelle5[[#This Row],[Datum]],2)=6,IF(F163="","",MOD(F163-E163,1)*24-Tabelle5[[#This Row],[Pause/ Zeitausgleich]]),""))</f>
        <v/>
      </c>
      <c r="L163" s="45" t="str">
        <f>IF(ISNUMBER(N163),"",IF(WEEKDAY(Tabelle5[[#This Row],[Datum]],2)=7,IF(F163="","",MOD(F163-E163,1)*24-Tabelle5[[#This Row],[Pause/ Zeitausgleich]]),""))</f>
        <v/>
      </c>
      <c r="M163" s="45"/>
      <c r="N163" s="45" t="str">
        <f>IFERROR(IF(VLOOKUP(B163,'Feiertage-Stunden'!$B$2:$B$50,1,0),IF(F163="","",MOD(F163-E163,1)*24-Tabelle5[[#This Row],[Pause/ Zeitausgleich]])),"")</f>
        <v/>
      </c>
      <c r="O163" s="45" t="str">
        <f>IF(ISNUMBER(N163),"",IF(WEEKDAY(Tabelle5[[#This Row],[Datum]],2)=6,"",IF(WEEKDAY(Tabelle5[[#This Row],[Datum]],2)=7,"",IF(H163&gt;=8,"",SUM(8-H163)))))</f>
        <v/>
      </c>
      <c r="P163" s="99"/>
      <c r="Q163" s="99"/>
      <c r="R163" s="46" t="str">
        <f t="shared" si="8"/>
        <v/>
      </c>
      <c r="S163" s="99"/>
      <c r="T163" s="47" t="str">
        <f t="shared" si="9"/>
        <v/>
      </c>
    </row>
    <row r="164" spans="1:20" x14ac:dyDescent="0.3">
      <c r="A164" s="115"/>
      <c r="B164" s="96">
        <f t="shared" si="11"/>
        <v>45082</v>
      </c>
      <c r="C164" s="43" t="str">
        <f>TEXT(Tabelle5[[#This Row],[Datum]],"tt")</f>
        <v>05</v>
      </c>
      <c r="D164" s="43" t="str">
        <f>TEXT(Tabelle5[[#This Row],[Datum]],"TTT")</f>
        <v>Mo</v>
      </c>
      <c r="E164" s="71"/>
      <c r="F164" s="71"/>
      <c r="G164" s="45"/>
      <c r="H164" s="70" t="str">
        <f>IF(F164="","",MOD(F164-E164,1)*24-Tabelle5[[#This Row],[Pause/ Zeitausgleich]])</f>
        <v/>
      </c>
      <c r="I164" s="44"/>
      <c r="J164" s="45" t="str">
        <f t="shared" si="10"/>
        <v/>
      </c>
      <c r="K164" s="45" t="str">
        <f>IF(ISNUMBER(N164),"",IF(WEEKDAY(Tabelle5[[#This Row],[Datum]],2)=6,IF(F164="","",MOD(F164-E164,1)*24-Tabelle5[[#This Row],[Pause/ Zeitausgleich]]),""))</f>
        <v/>
      </c>
      <c r="L164" s="45" t="str">
        <f>IF(ISNUMBER(N164),"",IF(WEEKDAY(Tabelle5[[#This Row],[Datum]],2)=7,IF(F164="","",MOD(F164-E164,1)*24-Tabelle5[[#This Row],[Pause/ Zeitausgleich]]),""))</f>
        <v/>
      </c>
      <c r="M164" s="45"/>
      <c r="N164" s="45" t="str">
        <f>IFERROR(IF(VLOOKUP(B164,'Feiertage-Stunden'!$B$2:$B$50,1,0),IF(F164="","",MOD(F164-E164,1)*24-Tabelle5[[#This Row],[Pause/ Zeitausgleich]])),"")</f>
        <v/>
      </c>
      <c r="O164" s="45" t="str">
        <f>IF(ISNUMBER(N164),"",IF(WEEKDAY(Tabelle5[[#This Row],[Datum]],2)=6,"",IF(WEEKDAY(Tabelle5[[#This Row],[Datum]],2)=7,"",IF(H164&gt;=8,"",SUM(8-H164)))))</f>
        <v/>
      </c>
      <c r="P164" s="99"/>
      <c r="Q164" s="99"/>
      <c r="R164" s="46" t="str">
        <f t="shared" si="8"/>
        <v/>
      </c>
      <c r="S164" s="99"/>
      <c r="T164" s="47" t="str">
        <f t="shared" si="9"/>
        <v/>
      </c>
    </row>
    <row r="165" spans="1:20" x14ac:dyDescent="0.3">
      <c r="A165" s="115"/>
      <c r="B165" s="96">
        <f t="shared" si="11"/>
        <v>45083</v>
      </c>
      <c r="C165" s="43" t="str">
        <f>TEXT(Tabelle5[[#This Row],[Datum]],"tt")</f>
        <v>06</v>
      </c>
      <c r="D165" s="43" t="str">
        <f>TEXT(Tabelle5[[#This Row],[Datum]],"TTT")</f>
        <v>Di</v>
      </c>
      <c r="E165" s="71"/>
      <c r="F165" s="71"/>
      <c r="G165" s="45"/>
      <c r="H165" s="70" t="str">
        <f>IF(F165="","",MOD(F165-E165,1)*24-Tabelle5[[#This Row],[Pause/ Zeitausgleich]])</f>
        <v/>
      </c>
      <c r="I165" s="44"/>
      <c r="J165" s="45" t="str">
        <f t="shared" si="10"/>
        <v/>
      </c>
      <c r="K165" s="45" t="str">
        <f>IF(ISNUMBER(N165),"",IF(WEEKDAY(Tabelle5[[#This Row],[Datum]],2)=6,IF(F165="","",MOD(F165-E165,1)*24-Tabelle5[[#This Row],[Pause/ Zeitausgleich]]),""))</f>
        <v/>
      </c>
      <c r="L165" s="45" t="str">
        <f>IF(ISNUMBER(N165),"",IF(WEEKDAY(Tabelle5[[#This Row],[Datum]],2)=7,IF(F165="","",MOD(F165-E165,1)*24-Tabelle5[[#This Row],[Pause/ Zeitausgleich]]),""))</f>
        <v/>
      </c>
      <c r="M165" s="45"/>
      <c r="N165" s="45" t="str">
        <f>IFERROR(IF(VLOOKUP(B165,'Feiertage-Stunden'!$B$2:$B$50,1,0),IF(F165="","",MOD(F165-E165,1)*24-Tabelle5[[#This Row],[Pause/ Zeitausgleich]])),"")</f>
        <v/>
      </c>
      <c r="O165" s="45" t="str">
        <f>IF(ISNUMBER(N165),"",IF(WEEKDAY(Tabelle5[[#This Row],[Datum]],2)=6,"",IF(WEEKDAY(Tabelle5[[#This Row],[Datum]],2)=7,"",IF(H165&gt;=8,"",SUM(8-H165)))))</f>
        <v/>
      </c>
      <c r="P165" s="99"/>
      <c r="Q165" s="99"/>
      <c r="R165" s="46" t="str">
        <f t="shared" si="8"/>
        <v/>
      </c>
      <c r="S165" s="99"/>
      <c r="T165" s="47" t="str">
        <f t="shared" si="9"/>
        <v/>
      </c>
    </row>
    <row r="166" spans="1:20" x14ac:dyDescent="0.3">
      <c r="A166" s="115"/>
      <c r="B166" s="96">
        <f t="shared" si="11"/>
        <v>45084</v>
      </c>
      <c r="C166" s="43" t="str">
        <f>TEXT(Tabelle5[[#This Row],[Datum]],"tt")</f>
        <v>07</v>
      </c>
      <c r="D166" s="43" t="str">
        <f>TEXT(Tabelle5[[#This Row],[Datum]],"TTT")</f>
        <v>Mi</v>
      </c>
      <c r="E166" s="71"/>
      <c r="F166" s="71"/>
      <c r="G166" s="45"/>
      <c r="H166" s="70" t="str">
        <f>IF(F166="","",MOD(F166-E166,1)*24-Tabelle5[[#This Row],[Pause/ Zeitausgleich]])</f>
        <v/>
      </c>
      <c r="I166" s="44"/>
      <c r="J166" s="45" t="str">
        <f t="shared" si="10"/>
        <v/>
      </c>
      <c r="K166" s="45" t="str">
        <f>IF(ISNUMBER(N166),"",IF(WEEKDAY(Tabelle5[[#This Row],[Datum]],2)=6,IF(F166="","",MOD(F166-E166,1)*24-Tabelle5[[#This Row],[Pause/ Zeitausgleich]]),""))</f>
        <v/>
      </c>
      <c r="L166" s="45" t="str">
        <f>IF(ISNUMBER(N166),"",IF(WEEKDAY(Tabelle5[[#This Row],[Datum]],2)=7,IF(F166="","",MOD(F166-E166,1)*24-Tabelle5[[#This Row],[Pause/ Zeitausgleich]]),""))</f>
        <v/>
      </c>
      <c r="M166" s="45"/>
      <c r="N166" s="45" t="str">
        <f>IFERROR(IF(VLOOKUP(B166,'Feiertage-Stunden'!$B$2:$B$50,1,0),IF(F166="","",MOD(F166-E166,1)*24-Tabelle5[[#This Row],[Pause/ Zeitausgleich]])),"")</f>
        <v/>
      </c>
      <c r="O166" s="45" t="str">
        <f>IF(ISNUMBER(N166),"",IF(WEEKDAY(Tabelle5[[#This Row],[Datum]],2)=6,"",IF(WEEKDAY(Tabelle5[[#This Row],[Datum]],2)=7,"",IF(H166&gt;=8,"",SUM(8-H166)))))</f>
        <v/>
      </c>
      <c r="P166" s="99"/>
      <c r="Q166" s="99"/>
      <c r="R166" s="46" t="str">
        <f t="shared" si="8"/>
        <v/>
      </c>
      <c r="S166" s="99"/>
      <c r="T166" s="47" t="str">
        <f t="shared" si="9"/>
        <v/>
      </c>
    </row>
    <row r="167" spans="1:20" x14ac:dyDescent="0.3">
      <c r="A167" s="115"/>
      <c r="B167" s="96">
        <f t="shared" si="11"/>
        <v>45085</v>
      </c>
      <c r="C167" s="43" t="str">
        <f>TEXT(Tabelle5[[#This Row],[Datum]],"tt")</f>
        <v>08</v>
      </c>
      <c r="D167" s="43" t="str">
        <f>TEXT(Tabelle5[[#This Row],[Datum]],"TTT")</f>
        <v>Do</v>
      </c>
      <c r="E167" s="71"/>
      <c r="F167" s="71"/>
      <c r="G167" s="45"/>
      <c r="H167" s="70" t="str">
        <f>IF(F167="","",MOD(F167-E167,1)*24-Tabelle5[[#This Row],[Pause/ Zeitausgleich]])</f>
        <v/>
      </c>
      <c r="I167" s="44"/>
      <c r="J167" s="45" t="str">
        <f t="shared" si="10"/>
        <v/>
      </c>
      <c r="K167" s="45" t="str">
        <f>IF(ISNUMBER(N167),"",IF(WEEKDAY(Tabelle5[[#This Row],[Datum]],2)=6,IF(F167="","",MOD(F167-E167,1)*24-Tabelle5[[#This Row],[Pause/ Zeitausgleich]]),""))</f>
        <v/>
      </c>
      <c r="L167" s="45" t="str">
        <f>IF(ISNUMBER(N167),"",IF(WEEKDAY(Tabelle5[[#This Row],[Datum]],2)=7,IF(F167="","",MOD(F167-E167,1)*24-Tabelle5[[#This Row],[Pause/ Zeitausgleich]]),""))</f>
        <v/>
      </c>
      <c r="M167" s="45"/>
      <c r="N167" s="45" t="str">
        <f>IFERROR(IF(VLOOKUP(B167,'Feiertage-Stunden'!$B$2:$B$50,1,0),IF(F167="","",MOD(F167-E167,1)*24-Tabelle5[[#This Row],[Pause/ Zeitausgleich]])),"")</f>
        <v/>
      </c>
      <c r="O167" s="45" t="str">
        <f>IF(ISNUMBER(N167),"",IF(WEEKDAY(Tabelle5[[#This Row],[Datum]],2)=6,"",IF(WEEKDAY(Tabelle5[[#This Row],[Datum]],2)=7,"",IF(H167&gt;=8,"",SUM(8-H167)))))</f>
        <v/>
      </c>
      <c r="P167" s="99"/>
      <c r="Q167" s="99"/>
      <c r="R167" s="46" t="str">
        <f t="shared" si="8"/>
        <v/>
      </c>
      <c r="S167" s="99"/>
      <c r="T167" s="47" t="str">
        <f t="shared" si="9"/>
        <v/>
      </c>
    </row>
    <row r="168" spans="1:20" x14ac:dyDescent="0.3">
      <c r="A168" s="115"/>
      <c r="B168" s="96">
        <f t="shared" si="11"/>
        <v>45086</v>
      </c>
      <c r="C168" s="43" t="str">
        <f>TEXT(Tabelle5[[#This Row],[Datum]],"tt")</f>
        <v>09</v>
      </c>
      <c r="D168" s="43" t="str">
        <f>TEXT(Tabelle5[[#This Row],[Datum]],"TTT")</f>
        <v>Fr</v>
      </c>
      <c r="E168" s="71"/>
      <c r="F168" s="71"/>
      <c r="G168" s="45"/>
      <c r="H168" s="70" t="str">
        <f>IF(F168="","",MOD(F168-E168,1)*24-Tabelle5[[#This Row],[Pause/ Zeitausgleich]])</f>
        <v/>
      </c>
      <c r="I168" s="44"/>
      <c r="J168" s="45" t="str">
        <f t="shared" si="10"/>
        <v/>
      </c>
      <c r="K168" s="45" t="str">
        <f>IF(ISNUMBER(N168),"",IF(WEEKDAY(Tabelle5[[#This Row],[Datum]],2)=6,IF(F168="","",MOD(F168-E168,1)*24-Tabelle5[[#This Row],[Pause/ Zeitausgleich]]),""))</f>
        <v/>
      </c>
      <c r="L168" s="45" t="str">
        <f>IF(ISNUMBER(N168),"",IF(WEEKDAY(Tabelle5[[#This Row],[Datum]],2)=7,IF(F168="","",MOD(F168-E168,1)*24-Tabelle5[[#This Row],[Pause/ Zeitausgleich]]),""))</f>
        <v/>
      </c>
      <c r="M168" s="45"/>
      <c r="N168" s="45" t="str">
        <f>IFERROR(IF(VLOOKUP(B168,'Feiertage-Stunden'!$B$2:$B$50,1,0),IF(F168="","",MOD(F168-E168,1)*24-Tabelle5[[#This Row],[Pause/ Zeitausgleich]])),"")</f>
        <v/>
      </c>
      <c r="O168" s="45" t="str">
        <f>IF(ISNUMBER(N168),"",IF(WEEKDAY(Tabelle5[[#This Row],[Datum]],2)=6,"",IF(WEEKDAY(Tabelle5[[#This Row],[Datum]],2)=7,"",IF(H168&gt;=8,"",SUM(8-H168)))))</f>
        <v/>
      </c>
      <c r="P168" s="99"/>
      <c r="Q168" s="99"/>
      <c r="R168" s="46" t="str">
        <f t="shared" si="8"/>
        <v/>
      </c>
      <c r="S168" s="99"/>
      <c r="T168" s="47" t="str">
        <f t="shared" si="9"/>
        <v/>
      </c>
    </row>
    <row r="169" spans="1:20" x14ac:dyDescent="0.3">
      <c r="A169" s="115"/>
      <c r="B169" s="96">
        <f t="shared" si="11"/>
        <v>45087</v>
      </c>
      <c r="C169" s="43" t="str">
        <f>TEXT(Tabelle5[[#This Row],[Datum]],"tt")</f>
        <v>10</v>
      </c>
      <c r="D169" s="43" t="str">
        <f>TEXT(Tabelle5[[#This Row],[Datum]],"TTT")</f>
        <v>Sa</v>
      </c>
      <c r="E169" s="71"/>
      <c r="F169" s="71"/>
      <c r="G169" s="45"/>
      <c r="H169" s="70" t="str">
        <f>IF(F169="","",MOD(F169-E169,1)*24-Tabelle5[[#This Row],[Pause/ Zeitausgleich]])</f>
        <v/>
      </c>
      <c r="I169" s="44"/>
      <c r="J169" s="45" t="str">
        <f t="shared" si="10"/>
        <v/>
      </c>
      <c r="K169" s="45" t="str">
        <f>IF(ISNUMBER(N169),"",IF(WEEKDAY(Tabelle5[[#This Row],[Datum]],2)=6,IF(F169="","",MOD(F169-E169,1)*24-Tabelle5[[#This Row],[Pause/ Zeitausgleich]]),""))</f>
        <v/>
      </c>
      <c r="L169" s="45" t="str">
        <f>IF(ISNUMBER(N169),"",IF(WEEKDAY(Tabelle5[[#This Row],[Datum]],2)=7,IF(F169="","",MOD(F169-E169,1)*24-Tabelle5[[#This Row],[Pause/ Zeitausgleich]]),""))</f>
        <v/>
      </c>
      <c r="M169" s="45"/>
      <c r="N169" s="45" t="str">
        <f>IFERROR(IF(VLOOKUP(B169,'Feiertage-Stunden'!$B$2:$B$50,1,0),IF(F169="","",MOD(F169-E169,1)*24-Tabelle5[[#This Row],[Pause/ Zeitausgleich]])),"")</f>
        <v/>
      </c>
      <c r="O169" s="45" t="str">
        <f>IF(ISNUMBER(N169),"",IF(WEEKDAY(Tabelle5[[#This Row],[Datum]],2)=6,"",IF(WEEKDAY(Tabelle5[[#This Row],[Datum]],2)=7,"",IF(H169&gt;=8,"",SUM(8-H169)))))</f>
        <v/>
      </c>
      <c r="P169" s="99"/>
      <c r="Q169" s="99"/>
      <c r="R169" s="46" t="str">
        <f t="shared" si="8"/>
        <v/>
      </c>
      <c r="S169" s="99"/>
      <c r="T169" s="47" t="str">
        <f t="shared" si="9"/>
        <v/>
      </c>
    </row>
    <row r="170" spans="1:20" x14ac:dyDescent="0.3">
      <c r="A170" s="115"/>
      <c r="B170" s="96">
        <f t="shared" si="11"/>
        <v>45088</v>
      </c>
      <c r="C170" s="43" t="str">
        <f>TEXT(Tabelle5[[#This Row],[Datum]],"tt")</f>
        <v>11</v>
      </c>
      <c r="D170" s="43" t="str">
        <f>TEXT(Tabelle5[[#This Row],[Datum]],"TTT")</f>
        <v>So</v>
      </c>
      <c r="E170" s="71"/>
      <c r="F170" s="71"/>
      <c r="G170" s="45"/>
      <c r="H170" s="70" t="str">
        <f>IF(F170="","",MOD(F170-E170,1)*24-Tabelle5[[#This Row],[Pause/ Zeitausgleich]])</f>
        <v/>
      </c>
      <c r="I170" s="44"/>
      <c r="J170" s="45" t="str">
        <f t="shared" si="10"/>
        <v/>
      </c>
      <c r="K170" s="45" t="str">
        <f>IF(ISNUMBER(N170),"",IF(WEEKDAY(Tabelle5[[#This Row],[Datum]],2)=6,IF(F170="","",MOD(F170-E170,1)*24-Tabelle5[[#This Row],[Pause/ Zeitausgleich]]),""))</f>
        <v/>
      </c>
      <c r="L170" s="45" t="str">
        <f>IF(ISNUMBER(N170),"",IF(WEEKDAY(Tabelle5[[#This Row],[Datum]],2)=7,IF(F170="","",MOD(F170-E170,1)*24-Tabelle5[[#This Row],[Pause/ Zeitausgleich]]),""))</f>
        <v/>
      </c>
      <c r="M170" s="45"/>
      <c r="N170" s="45" t="str">
        <f>IFERROR(IF(VLOOKUP(B170,'Feiertage-Stunden'!$B$2:$B$50,1,0),IF(F170="","",MOD(F170-E170,1)*24-Tabelle5[[#This Row],[Pause/ Zeitausgleich]])),"")</f>
        <v/>
      </c>
      <c r="O170" s="45" t="str">
        <f>IF(ISNUMBER(N170),"",IF(WEEKDAY(Tabelle5[[#This Row],[Datum]],2)=6,"",IF(WEEKDAY(Tabelle5[[#This Row],[Datum]],2)=7,"",IF(H170&gt;=8,"",SUM(8-H170)))))</f>
        <v/>
      </c>
      <c r="P170" s="99"/>
      <c r="Q170" s="99"/>
      <c r="R170" s="46" t="str">
        <f t="shared" si="8"/>
        <v/>
      </c>
      <c r="S170" s="99"/>
      <c r="T170" s="47" t="str">
        <f t="shared" si="9"/>
        <v/>
      </c>
    </row>
    <row r="171" spans="1:20" x14ac:dyDescent="0.3">
      <c r="A171" s="115"/>
      <c r="B171" s="96">
        <f t="shared" si="11"/>
        <v>45089</v>
      </c>
      <c r="C171" s="43" t="str">
        <f>TEXT(Tabelle5[[#This Row],[Datum]],"tt")</f>
        <v>12</v>
      </c>
      <c r="D171" s="43" t="str">
        <f>TEXT(Tabelle5[[#This Row],[Datum]],"TTT")</f>
        <v>Mo</v>
      </c>
      <c r="E171" s="71"/>
      <c r="F171" s="71"/>
      <c r="G171" s="45"/>
      <c r="H171" s="70" t="str">
        <f>IF(F171="","",MOD(F171-E171,1)*24-Tabelle5[[#This Row],[Pause/ Zeitausgleich]])</f>
        <v/>
      </c>
      <c r="I171" s="44"/>
      <c r="J171" s="45" t="str">
        <f t="shared" si="10"/>
        <v/>
      </c>
      <c r="K171" s="45" t="str">
        <f>IF(ISNUMBER(N171),"",IF(WEEKDAY(Tabelle5[[#This Row],[Datum]],2)=6,IF(F171="","",MOD(F171-E171,1)*24-Tabelle5[[#This Row],[Pause/ Zeitausgleich]]),""))</f>
        <v/>
      </c>
      <c r="L171" s="45" t="str">
        <f>IF(ISNUMBER(N171),"",IF(WEEKDAY(Tabelle5[[#This Row],[Datum]],2)=7,IF(F171="","",MOD(F171-E171,1)*24-Tabelle5[[#This Row],[Pause/ Zeitausgleich]]),""))</f>
        <v/>
      </c>
      <c r="M171" s="45"/>
      <c r="N171" s="45" t="str">
        <f>IFERROR(IF(VLOOKUP(B171,'Feiertage-Stunden'!$B$2:$B$50,1,0),IF(F171="","",MOD(F171-E171,1)*24-Tabelle5[[#This Row],[Pause/ Zeitausgleich]])),"")</f>
        <v/>
      </c>
      <c r="O171" s="45" t="str">
        <f>IF(ISNUMBER(N171),"",IF(WEEKDAY(Tabelle5[[#This Row],[Datum]],2)=6,"",IF(WEEKDAY(Tabelle5[[#This Row],[Datum]],2)=7,"",IF(H171&gt;=8,"",SUM(8-H171)))))</f>
        <v/>
      </c>
      <c r="P171" s="99"/>
      <c r="Q171" s="99"/>
      <c r="R171" s="46" t="str">
        <f t="shared" si="8"/>
        <v/>
      </c>
      <c r="S171" s="99"/>
      <c r="T171" s="47" t="str">
        <f t="shared" si="9"/>
        <v/>
      </c>
    </row>
    <row r="172" spans="1:20" x14ac:dyDescent="0.3">
      <c r="A172" s="115"/>
      <c r="B172" s="96">
        <f t="shared" si="11"/>
        <v>45090</v>
      </c>
      <c r="C172" s="43" t="str">
        <f>TEXT(Tabelle5[[#This Row],[Datum]],"tt")</f>
        <v>13</v>
      </c>
      <c r="D172" s="43" t="str">
        <f>TEXT(Tabelle5[[#This Row],[Datum]],"TTT")</f>
        <v>Di</v>
      </c>
      <c r="E172" s="71"/>
      <c r="F172" s="71"/>
      <c r="G172" s="45"/>
      <c r="H172" s="70" t="str">
        <f>IF(F172="","",MOD(F172-E172,1)*24-Tabelle5[[#This Row],[Pause/ Zeitausgleich]])</f>
        <v/>
      </c>
      <c r="I172" s="44"/>
      <c r="J172" s="45" t="str">
        <f t="shared" si="10"/>
        <v/>
      </c>
      <c r="K172" s="45" t="str">
        <f>IF(ISNUMBER(N172),"",IF(WEEKDAY(Tabelle5[[#This Row],[Datum]],2)=6,IF(F172="","",MOD(F172-E172,1)*24-Tabelle5[[#This Row],[Pause/ Zeitausgleich]]),""))</f>
        <v/>
      </c>
      <c r="L172" s="45" t="str">
        <f>IF(ISNUMBER(N172),"",IF(WEEKDAY(Tabelle5[[#This Row],[Datum]],2)=7,IF(F172="","",MOD(F172-E172,1)*24-Tabelle5[[#This Row],[Pause/ Zeitausgleich]]),""))</f>
        <v/>
      </c>
      <c r="M172" s="45"/>
      <c r="N172" s="45" t="str">
        <f>IFERROR(IF(VLOOKUP(B172,'Feiertage-Stunden'!$B$2:$B$50,1,0),IF(F172="","",MOD(F172-E172,1)*24-Tabelle5[[#This Row],[Pause/ Zeitausgleich]])),"")</f>
        <v/>
      </c>
      <c r="O172" s="45" t="str">
        <f>IF(ISNUMBER(N172),"",IF(WEEKDAY(Tabelle5[[#This Row],[Datum]],2)=6,"",IF(WEEKDAY(Tabelle5[[#This Row],[Datum]],2)=7,"",IF(H172&gt;=8,"",SUM(8-H172)))))</f>
        <v/>
      </c>
      <c r="P172" s="99"/>
      <c r="Q172" s="99"/>
      <c r="R172" s="46" t="str">
        <f t="shared" si="8"/>
        <v/>
      </c>
      <c r="S172" s="99"/>
      <c r="T172" s="47" t="str">
        <f t="shared" si="9"/>
        <v/>
      </c>
    </row>
    <row r="173" spans="1:20" x14ac:dyDescent="0.3">
      <c r="A173" s="115"/>
      <c r="B173" s="96">
        <f t="shared" si="11"/>
        <v>45091</v>
      </c>
      <c r="C173" s="43" t="str">
        <f>TEXT(Tabelle5[[#This Row],[Datum]],"tt")</f>
        <v>14</v>
      </c>
      <c r="D173" s="43" t="str">
        <f>TEXT(Tabelle5[[#This Row],[Datum]],"TTT")</f>
        <v>Mi</v>
      </c>
      <c r="E173" s="71"/>
      <c r="F173" s="71"/>
      <c r="G173" s="45"/>
      <c r="H173" s="70" t="str">
        <f>IF(F173="","",MOD(F173-E173,1)*24-Tabelle5[[#This Row],[Pause/ Zeitausgleich]])</f>
        <v/>
      </c>
      <c r="I173" s="44"/>
      <c r="J173" s="45" t="str">
        <f t="shared" si="10"/>
        <v/>
      </c>
      <c r="K173" s="45" t="str">
        <f>IF(ISNUMBER(N173),"",IF(WEEKDAY(Tabelle5[[#This Row],[Datum]],2)=6,IF(F173="","",MOD(F173-E173,1)*24-Tabelle5[[#This Row],[Pause/ Zeitausgleich]]),""))</f>
        <v/>
      </c>
      <c r="L173" s="45" t="str">
        <f>IF(ISNUMBER(N173),"",IF(WEEKDAY(Tabelle5[[#This Row],[Datum]],2)=7,IF(F173="","",MOD(F173-E173,1)*24-Tabelle5[[#This Row],[Pause/ Zeitausgleich]]),""))</f>
        <v/>
      </c>
      <c r="M173" s="45"/>
      <c r="N173" s="45" t="str">
        <f>IFERROR(IF(VLOOKUP(B173,'Feiertage-Stunden'!$B$2:$B$50,1,0),IF(F173="","",MOD(F173-E173,1)*24-Tabelle5[[#This Row],[Pause/ Zeitausgleich]])),"")</f>
        <v/>
      </c>
      <c r="O173" s="45" t="str">
        <f>IF(ISNUMBER(N173),"",IF(WEEKDAY(Tabelle5[[#This Row],[Datum]],2)=6,"",IF(WEEKDAY(Tabelle5[[#This Row],[Datum]],2)=7,"",IF(H173&gt;=8,"",SUM(8-H173)))))</f>
        <v/>
      </c>
      <c r="P173" s="99"/>
      <c r="Q173" s="99"/>
      <c r="R173" s="46" t="str">
        <f t="shared" si="8"/>
        <v/>
      </c>
      <c r="S173" s="99"/>
      <c r="T173" s="47" t="str">
        <f t="shared" si="9"/>
        <v/>
      </c>
    </row>
    <row r="174" spans="1:20" x14ac:dyDescent="0.3">
      <c r="A174" s="115"/>
      <c r="B174" s="96">
        <f t="shared" si="11"/>
        <v>45092</v>
      </c>
      <c r="C174" s="43" t="str">
        <f>TEXT(Tabelle5[[#This Row],[Datum]],"tt")</f>
        <v>15</v>
      </c>
      <c r="D174" s="43" t="str">
        <f>TEXT(Tabelle5[[#This Row],[Datum]],"TTT")</f>
        <v>Do</v>
      </c>
      <c r="E174" s="71"/>
      <c r="F174" s="71"/>
      <c r="G174" s="45"/>
      <c r="H174" s="70" t="str">
        <f>IF(F174="","",MOD(F174-E174,1)*24-Tabelle5[[#This Row],[Pause/ Zeitausgleich]])</f>
        <v/>
      </c>
      <c r="I174" s="44"/>
      <c r="J174" s="45" t="str">
        <f t="shared" si="10"/>
        <v/>
      </c>
      <c r="K174" s="45" t="str">
        <f>IF(ISNUMBER(N174),"",IF(WEEKDAY(Tabelle5[[#This Row],[Datum]],2)=6,IF(F174="","",MOD(F174-E174,1)*24-Tabelle5[[#This Row],[Pause/ Zeitausgleich]]),""))</f>
        <v/>
      </c>
      <c r="L174" s="45" t="str">
        <f>IF(ISNUMBER(N174),"",IF(WEEKDAY(Tabelle5[[#This Row],[Datum]],2)=7,IF(F174="","",MOD(F174-E174,1)*24-Tabelle5[[#This Row],[Pause/ Zeitausgleich]]),""))</f>
        <v/>
      </c>
      <c r="M174" s="45"/>
      <c r="N174" s="45" t="str">
        <f>IFERROR(IF(VLOOKUP(B174,'Feiertage-Stunden'!$B$2:$B$50,1,0),IF(F174="","",MOD(F174-E174,1)*24-Tabelle5[[#This Row],[Pause/ Zeitausgleich]])),"")</f>
        <v/>
      </c>
      <c r="O174" s="45" t="str">
        <f>IF(ISNUMBER(N174),"",IF(WEEKDAY(Tabelle5[[#This Row],[Datum]],2)=6,"",IF(WEEKDAY(Tabelle5[[#This Row],[Datum]],2)=7,"",IF(H174&gt;=8,"",SUM(8-H174)))))</f>
        <v/>
      </c>
      <c r="P174" s="99"/>
      <c r="Q174" s="99"/>
      <c r="R174" s="46" t="str">
        <f t="shared" si="8"/>
        <v/>
      </c>
      <c r="S174" s="99"/>
      <c r="T174" s="47" t="str">
        <f t="shared" si="9"/>
        <v/>
      </c>
    </row>
    <row r="175" spans="1:20" x14ac:dyDescent="0.3">
      <c r="A175" s="115"/>
      <c r="B175" s="96">
        <f t="shared" si="11"/>
        <v>45093</v>
      </c>
      <c r="C175" s="43" t="str">
        <f>TEXT(Tabelle5[[#This Row],[Datum]],"tt")</f>
        <v>16</v>
      </c>
      <c r="D175" s="43" t="str">
        <f>TEXT(Tabelle5[[#This Row],[Datum]],"TTT")</f>
        <v>Fr</v>
      </c>
      <c r="E175" s="71"/>
      <c r="F175" s="71"/>
      <c r="G175" s="45"/>
      <c r="H175" s="70" t="str">
        <f>IF(F175="","",MOD(F175-E175,1)*24-Tabelle5[[#This Row],[Pause/ Zeitausgleich]])</f>
        <v/>
      </c>
      <c r="I175" s="44"/>
      <c r="J175" s="45" t="str">
        <f t="shared" si="10"/>
        <v/>
      </c>
      <c r="K175" s="45" t="str">
        <f>IF(ISNUMBER(N175),"",IF(WEEKDAY(Tabelle5[[#This Row],[Datum]],2)=6,IF(F175="","",MOD(F175-E175,1)*24-Tabelle5[[#This Row],[Pause/ Zeitausgleich]]),""))</f>
        <v/>
      </c>
      <c r="L175" s="45" t="str">
        <f>IF(ISNUMBER(N175),"",IF(WEEKDAY(Tabelle5[[#This Row],[Datum]],2)=7,IF(F175="","",MOD(F175-E175,1)*24-Tabelle5[[#This Row],[Pause/ Zeitausgleich]]),""))</f>
        <v/>
      </c>
      <c r="M175" s="45"/>
      <c r="N175" s="45" t="str">
        <f>IFERROR(IF(VLOOKUP(B175,'Feiertage-Stunden'!$B$2:$B$50,1,0),IF(F175="","",MOD(F175-E175,1)*24-Tabelle5[[#This Row],[Pause/ Zeitausgleich]])),"")</f>
        <v/>
      </c>
      <c r="O175" s="45" t="str">
        <f>IF(ISNUMBER(N175),"",IF(WEEKDAY(Tabelle5[[#This Row],[Datum]],2)=6,"",IF(WEEKDAY(Tabelle5[[#This Row],[Datum]],2)=7,"",IF(H175&gt;=8,"",SUM(8-H175)))))</f>
        <v/>
      </c>
      <c r="P175" s="99"/>
      <c r="Q175" s="99"/>
      <c r="R175" s="46" t="str">
        <f t="shared" si="8"/>
        <v/>
      </c>
      <c r="S175" s="99"/>
      <c r="T175" s="47" t="str">
        <f t="shared" si="9"/>
        <v/>
      </c>
    </row>
    <row r="176" spans="1:20" x14ac:dyDescent="0.3">
      <c r="A176" s="115"/>
      <c r="B176" s="96">
        <f t="shared" si="11"/>
        <v>45094</v>
      </c>
      <c r="C176" s="43" t="str">
        <f>TEXT(Tabelle5[[#This Row],[Datum]],"tt")</f>
        <v>17</v>
      </c>
      <c r="D176" s="43" t="str">
        <f>TEXT(Tabelle5[[#This Row],[Datum]],"TTT")</f>
        <v>Sa</v>
      </c>
      <c r="E176" s="71"/>
      <c r="F176" s="71"/>
      <c r="G176" s="45"/>
      <c r="H176" s="70" t="str">
        <f>IF(F176="","",MOD(F176-E176,1)*24-Tabelle5[[#This Row],[Pause/ Zeitausgleich]])</f>
        <v/>
      </c>
      <c r="I176" s="44"/>
      <c r="J176" s="45" t="str">
        <f t="shared" si="10"/>
        <v/>
      </c>
      <c r="K176" s="45" t="str">
        <f>IF(ISNUMBER(N176),"",IF(WEEKDAY(Tabelle5[[#This Row],[Datum]],2)=6,IF(F176="","",MOD(F176-E176,1)*24-Tabelle5[[#This Row],[Pause/ Zeitausgleich]]),""))</f>
        <v/>
      </c>
      <c r="L176" s="45" t="str">
        <f>IF(ISNUMBER(N176),"",IF(WEEKDAY(Tabelle5[[#This Row],[Datum]],2)=7,IF(F176="","",MOD(F176-E176,1)*24-Tabelle5[[#This Row],[Pause/ Zeitausgleich]]),""))</f>
        <v/>
      </c>
      <c r="M176" s="45"/>
      <c r="N176" s="45" t="str">
        <f>IFERROR(IF(VLOOKUP(B176,'Feiertage-Stunden'!$B$2:$B$50,1,0),IF(F176="","",MOD(F176-E176,1)*24-Tabelle5[[#This Row],[Pause/ Zeitausgleich]])),"")</f>
        <v/>
      </c>
      <c r="O176" s="45" t="str">
        <f>IF(ISNUMBER(N176),"",IF(WEEKDAY(Tabelle5[[#This Row],[Datum]],2)=6,"",IF(WEEKDAY(Tabelle5[[#This Row],[Datum]],2)=7,"",IF(H176&gt;=8,"",SUM(8-H176)))))</f>
        <v/>
      </c>
      <c r="P176" s="99"/>
      <c r="Q176" s="99"/>
      <c r="R176" s="46" t="str">
        <f t="shared" si="8"/>
        <v/>
      </c>
      <c r="S176" s="99"/>
      <c r="T176" s="47" t="str">
        <f t="shared" si="9"/>
        <v/>
      </c>
    </row>
    <row r="177" spans="1:20" x14ac:dyDescent="0.3">
      <c r="A177" s="115"/>
      <c r="B177" s="96">
        <f t="shared" si="11"/>
        <v>45095</v>
      </c>
      <c r="C177" s="43" t="str">
        <f>TEXT(Tabelle5[[#This Row],[Datum]],"tt")</f>
        <v>18</v>
      </c>
      <c r="D177" s="43" t="str">
        <f>TEXT(Tabelle5[[#This Row],[Datum]],"TTT")</f>
        <v>So</v>
      </c>
      <c r="E177" s="71"/>
      <c r="F177" s="71"/>
      <c r="G177" s="45"/>
      <c r="H177" s="70" t="str">
        <f>IF(F177="","",MOD(F177-E177,1)*24-Tabelle5[[#This Row],[Pause/ Zeitausgleich]])</f>
        <v/>
      </c>
      <c r="I177" s="44"/>
      <c r="J177" s="45" t="str">
        <f t="shared" si="10"/>
        <v/>
      </c>
      <c r="K177" s="45" t="str">
        <f>IF(ISNUMBER(N177),"",IF(WEEKDAY(Tabelle5[[#This Row],[Datum]],2)=6,IF(F177="","",MOD(F177-E177,1)*24-Tabelle5[[#This Row],[Pause/ Zeitausgleich]]),""))</f>
        <v/>
      </c>
      <c r="L177" s="45" t="str">
        <f>IF(ISNUMBER(N177),"",IF(WEEKDAY(Tabelle5[[#This Row],[Datum]],2)=7,IF(F177="","",MOD(F177-E177,1)*24-Tabelle5[[#This Row],[Pause/ Zeitausgleich]]),""))</f>
        <v/>
      </c>
      <c r="M177" s="45"/>
      <c r="N177" s="45" t="str">
        <f>IFERROR(IF(VLOOKUP(B177,'Feiertage-Stunden'!$B$2:$B$50,1,0),IF(F177="","",MOD(F177-E177,1)*24-Tabelle5[[#This Row],[Pause/ Zeitausgleich]])),"")</f>
        <v/>
      </c>
      <c r="O177" s="45" t="str">
        <f>IF(ISNUMBER(N177),"",IF(WEEKDAY(Tabelle5[[#This Row],[Datum]],2)=6,"",IF(WEEKDAY(Tabelle5[[#This Row],[Datum]],2)=7,"",IF(H177&gt;=8,"",SUM(8-H177)))))</f>
        <v/>
      </c>
      <c r="P177" s="99"/>
      <c r="Q177" s="99"/>
      <c r="R177" s="46" t="str">
        <f t="shared" si="8"/>
        <v/>
      </c>
      <c r="S177" s="99"/>
      <c r="T177" s="47" t="str">
        <f t="shared" si="9"/>
        <v/>
      </c>
    </row>
    <row r="178" spans="1:20" x14ac:dyDescent="0.3">
      <c r="A178" s="115"/>
      <c r="B178" s="96">
        <f t="shared" si="11"/>
        <v>45096</v>
      </c>
      <c r="C178" s="43" t="str">
        <f>TEXT(Tabelle5[[#This Row],[Datum]],"tt")</f>
        <v>19</v>
      </c>
      <c r="D178" s="43" t="str">
        <f>TEXT(Tabelle5[[#This Row],[Datum]],"TTT")</f>
        <v>Mo</v>
      </c>
      <c r="E178" s="71"/>
      <c r="F178" s="71"/>
      <c r="G178" s="45"/>
      <c r="H178" s="70" t="str">
        <f>IF(F178="","",MOD(F178-E178,1)*24-Tabelle5[[#This Row],[Pause/ Zeitausgleich]])</f>
        <v/>
      </c>
      <c r="I178" s="44"/>
      <c r="J178" s="45" t="str">
        <f t="shared" si="10"/>
        <v/>
      </c>
      <c r="K178" s="45" t="str">
        <f>IF(ISNUMBER(N178),"",IF(WEEKDAY(Tabelle5[[#This Row],[Datum]],2)=6,IF(F178="","",MOD(F178-E178,1)*24-Tabelle5[[#This Row],[Pause/ Zeitausgleich]]),""))</f>
        <v/>
      </c>
      <c r="L178" s="45" t="str">
        <f>IF(ISNUMBER(N178),"",IF(WEEKDAY(Tabelle5[[#This Row],[Datum]],2)=7,IF(F178="","",MOD(F178-E178,1)*24-Tabelle5[[#This Row],[Pause/ Zeitausgleich]]),""))</f>
        <v/>
      </c>
      <c r="M178" s="45"/>
      <c r="N178" s="45" t="str">
        <f>IFERROR(IF(VLOOKUP(B178,'Feiertage-Stunden'!$B$2:$B$50,1,0),IF(F178="","",MOD(F178-E178,1)*24-Tabelle5[[#This Row],[Pause/ Zeitausgleich]])),"")</f>
        <v/>
      </c>
      <c r="O178" s="45" t="str">
        <f>IF(ISNUMBER(N178),"",IF(WEEKDAY(Tabelle5[[#This Row],[Datum]],2)=6,"",IF(WEEKDAY(Tabelle5[[#This Row],[Datum]],2)=7,"",IF(H178&gt;=8,"",SUM(8-H178)))))</f>
        <v/>
      </c>
      <c r="P178" s="99"/>
      <c r="Q178" s="99"/>
      <c r="R178" s="46" t="str">
        <f t="shared" si="8"/>
        <v/>
      </c>
      <c r="S178" s="99"/>
      <c r="T178" s="47" t="str">
        <f t="shared" si="9"/>
        <v/>
      </c>
    </row>
    <row r="179" spans="1:20" x14ac:dyDescent="0.3">
      <c r="A179" s="115"/>
      <c r="B179" s="96">
        <f t="shared" si="11"/>
        <v>45097</v>
      </c>
      <c r="C179" s="43" t="str">
        <f>TEXT(Tabelle5[[#This Row],[Datum]],"tt")</f>
        <v>20</v>
      </c>
      <c r="D179" s="43" t="str">
        <f>TEXT(Tabelle5[[#This Row],[Datum]],"TTT")</f>
        <v>Di</v>
      </c>
      <c r="E179" s="71"/>
      <c r="F179" s="71"/>
      <c r="G179" s="45"/>
      <c r="H179" s="70" t="str">
        <f>IF(F179="","",MOD(F179-E179,1)*24-Tabelle5[[#This Row],[Pause/ Zeitausgleich]])</f>
        <v/>
      </c>
      <c r="I179" s="44"/>
      <c r="J179" s="45" t="str">
        <f t="shared" si="10"/>
        <v/>
      </c>
      <c r="K179" s="45" t="str">
        <f>IF(ISNUMBER(N179),"",IF(WEEKDAY(Tabelle5[[#This Row],[Datum]],2)=6,IF(F179="","",MOD(F179-E179,1)*24-Tabelle5[[#This Row],[Pause/ Zeitausgleich]]),""))</f>
        <v/>
      </c>
      <c r="L179" s="45" t="str">
        <f>IF(ISNUMBER(N179),"",IF(WEEKDAY(Tabelle5[[#This Row],[Datum]],2)=7,IF(F179="","",MOD(F179-E179,1)*24-Tabelle5[[#This Row],[Pause/ Zeitausgleich]]),""))</f>
        <v/>
      </c>
      <c r="M179" s="45"/>
      <c r="N179" s="45" t="str">
        <f>IFERROR(IF(VLOOKUP(B179,'Feiertage-Stunden'!$B$2:$B$50,1,0),IF(F179="","",MOD(F179-E179,1)*24-Tabelle5[[#This Row],[Pause/ Zeitausgleich]])),"")</f>
        <v/>
      </c>
      <c r="O179" s="45" t="str">
        <f>IF(ISNUMBER(N179),"",IF(WEEKDAY(Tabelle5[[#This Row],[Datum]],2)=6,"",IF(WEEKDAY(Tabelle5[[#This Row],[Datum]],2)=7,"",IF(H179&gt;=8,"",SUM(8-H179)))))</f>
        <v/>
      </c>
      <c r="P179" s="99"/>
      <c r="Q179" s="99"/>
      <c r="R179" s="46" t="str">
        <f t="shared" si="8"/>
        <v/>
      </c>
      <c r="S179" s="99"/>
      <c r="T179" s="47" t="str">
        <f t="shared" si="9"/>
        <v/>
      </c>
    </row>
    <row r="180" spans="1:20" x14ac:dyDescent="0.3">
      <c r="A180" s="115"/>
      <c r="B180" s="96">
        <f t="shared" si="11"/>
        <v>45098</v>
      </c>
      <c r="C180" s="43" t="str">
        <f>TEXT(Tabelle5[[#This Row],[Datum]],"tt")</f>
        <v>21</v>
      </c>
      <c r="D180" s="43" t="str">
        <f>TEXT(Tabelle5[[#This Row],[Datum]],"TTT")</f>
        <v>Mi</v>
      </c>
      <c r="E180" s="71"/>
      <c r="F180" s="71"/>
      <c r="G180" s="45"/>
      <c r="H180" s="70" t="str">
        <f>IF(F180="","",MOD(F180-E180,1)*24-Tabelle5[[#This Row],[Pause/ Zeitausgleich]])</f>
        <v/>
      </c>
      <c r="I180" s="44"/>
      <c r="J180" s="45" t="str">
        <f t="shared" si="10"/>
        <v/>
      </c>
      <c r="K180" s="45" t="str">
        <f>IF(ISNUMBER(N180),"",IF(WEEKDAY(Tabelle5[[#This Row],[Datum]],2)=6,IF(F180="","",MOD(F180-E180,1)*24-Tabelle5[[#This Row],[Pause/ Zeitausgleich]]),""))</f>
        <v/>
      </c>
      <c r="L180" s="45" t="str">
        <f>IF(ISNUMBER(N180),"",IF(WEEKDAY(Tabelle5[[#This Row],[Datum]],2)=7,IF(F180="","",MOD(F180-E180,1)*24-Tabelle5[[#This Row],[Pause/ Zeitausgleich]]),""))</f>
        <v/>
      </c>
      <c r="M180" s="45"/>
      <c r="N180" s="45" t="str">
        <f>IFERROR(IF(VLOOKUP(B180,'Feiertage-Stunden'!$B$2:$B$50,1,0),IF(F180="","",MOD(F180-E180,1)*24-Tabelle5[[#This Row],[Pause/ Zeitausgleich]])),"")</f>
        <v/>
      </c>
      <c r="O180" s="45" t="str">
        <f>IF(ISNUMBER(N180),"",IF(WEEKDAY(Tabelle5[[#This Row],[Datum]],2)=6,"",IF(WEEKDAY(Tabelle5[[#This Row],[Datum]],2)=7,"",IF(H180&gt;=8,"",SUM(8-H180)))))</f>
        <v/>
      </c>
      <c r="P180" s="99"/>
      <c r="Q180" s="99"/>
      <c r="R180" s="46" t="str">
        <f t="shared" si="8"/>
        <v/>
      </c>
      <c r="S180" s="99"/>
      <c r="T180" s="47" t="str">
        <f t="shared" si="9"/>
        <v/>
      </c>
    </row>
    <row r="181" spans="1:20" x14ac:dyDescent="0.3">
      <c r="A181" s="115"/>
      <c r="B181" s="96">
        <f t="shared" si="11"/>
        <v>45099</v>
      </c>
      <c r="C181" s="43" t="str">
        <f>TEXT(Tabelle5[[#This Row],[Datum]],"tt")</f>
        <v>22</v>
      </c>
      <c r="D181" s="43" t="str">
        <f>TEXT(Tabelle5[[#This Row],[Datum]],"TTT")</f>
        <v>Do</v>
      </c>
      <c r="E181" s="71"/>
      <c r="F181" s="71"/>
      <c r="G181" s="45"/>
      <c r="H181" s="70" t="str">
        <f>IF(F181="","",MOD(F181-E181,1)*24-Tabelle5[[#This Row],[Pause/ Zeitausgleich]])</f>
        <v/>
      </c>
      <c r="I181" s="44"/>
      <c r="J181" s="45" t="str">
        <f t="shared" si="10"/>
        <v/>
      </c>
      <c r="K181" s="45" t="str">
        <f>IF(ISNUMBER(N181),"",IF(WEEKDAY(Tabelle5[[#This Row],[Datum]],2)=6,IF(F181="","",MOD(F181-E181,1)*24-Tabelle5[[#This Row],[Pause/ Zeitausgleich]]),""))</f>
        <v/>
      </c>
      <c r="L181" s="45" t="str">
        <f>IF(ISNUMBER(N181),"",IF(WEEKDAY(Tabelle5[[#This Row],[Datum]],2)=7,IF(F181="","",MOD(F181-E181,1)*24-Tabelle5[[#This Row],[Pause/ Zeitausgleich]]),""))</f>
        <v/>
      </c>
      <c r="M181" s="45"/>
      <c r="N181" s="45" t="str">
        <f>IFERROR(IF(VLOOKUP(B181,'Feiertage-Stunden'!$B$2:$B$50,1,0),IF(F181="","",MOD(F181-E181,1)*24-Tabelle5[[#This Row],[Pause/ Zeitausgleich]])),"")</f>
        <v/>
      </c>
      <c r="O181" s="45" t="str">
        <f>IF(ISNUMBER(N181),"",IF(WEEKDAY(Tabelle5[[#This Row],[Datum]],2)=6,"",IF(WEEKDAY(Tabelle5[[#This Row],[Datum]],2)=7,"",IF(H181&gt;=8,"",SUM(8-H181)))))</f>
        <v/>
      </c>
      <c r="P181" s="99"/>
      <c r="Q181" s="99"/>
      <c r="R181" s="46" t="str">
        <f t="shared" si="8"/>
        <v/>
      </c>
      <c r="S181" s="99"/>
      <c r="T181" s="47" t="str">
        <f t="shared" si="9"/>
        <v/>
      </c>
    </row>
    <row r="182" spans="1:20" x14ac:dyDescent="0.3">
      <c r="A182" s="115"/>
      <c r="B182" s="96">
        <f t="shared" si="11"/>
        <v>45100</v>
      </c>
      <c r="C182" s="43" t="str">
        <f>TEXT(Tabelle5[[#This Row],[Datum]],"tt")</f>
        <v>23</v>
      </c>
      <c r="D182" s="43" t="str">
        <f>TEXT(Tabelle5[[#This Row],[Datum]],"TTT")</f>
        <v>Fr</v>
      </c>
      <c r="E182" s="71"/>
      <c r="F182" s="71"/>
      <c r="G182" s="45"/>
      <c r="H182" s="70" t="str">
        <f>IF(F182="","",MOD(F182-E182,1)*24-Tabelle5[[#This Row],[Pause/ Zeitausgleich]])</f>
        <v/>
      </c>
      <c r="I182" s="44"/>
      <c r="J182" s="45" t="str">
        <f t="shared" si="10"/>
        <v/>
      </c>
      <c r="K182" s="45" t="str">
        <f>IF(ISNUMBER(N182),"",IF(WEEKDAY(Tabelle5[[#This Row],[Datum]],2)=6,IF(F182="","",MOD(F182-E182,1)*24-Tabelle5[[#This Row],[Pause/ Zeitausgleich]]),""))</f>
        <v/>
      </c>
      <c r="L182" s="45" t="str">
        <f>IF(ISNUMBER(N182),"",IF(WEEKDAY(Tabelle5[[#This Row],[Datum]],2)=7,IF(F182="","",MOD(F182-E182,1)*24-Tabelle5[[#This Row],[Pause/ Zeitausgleich]]),""))</f>
        <v/>
      </c>
      <c r="M182" s="45"/>
      <c r="N182" s="45" t="str">
        <f>IFERROR(IF(VLOOKUP(B182,'Feiertage-Stunden'!$B$2:$B$50,1,0),IF(F182="","",MOD(F182-E182,1)*24-Tabelle5[[#This Row],[Pause/ Zeitausgleich]])),"")</f>
        <v/>
      </c>
      <c r="O182" s="45" t="str">
        <f>IF(ISNUMBER(N182),"",IF(WEEKDAY(Tabelle5[[#This Row],[Datum]],2)=6,"",IF(WEEKDAY(Tabelle5[[#This Row],[Datum]],2)=7,"",IF(H182&gt;=8,"",SUM(8-H182)))))</f>
        <v/>
      </c>
      <c r="P182" s="99"/>
      <c r="Q182" s="99"/>
      <c r="R182" s="46" t="str">
        <f t="shared" si="8"/>
        <v/>
      </c>
      <c r="S182" s="99"/>
      <c r="T182" s="47" t="str">
        <f t="shared" si="9"/>
        <v/>
      </c>
    </row>
    <row r="183" spans="1:20" x14ac:dyDescent="0.3">
      <c r="A183" s="115"/>
      <c r="B183" s="96">
        <f t="shared" si="11"/>
        <v>45101</v>
      </c>
      <c r="C183" s="43" t="str">
        <f>TEXT(Tabelle5[[#This Row],[Datum]],"tt")</f>
        <v>24</v>
      </c>
      <c r="D183" s="43" t="str">
        <f>TEXT(Tabelle5[[#This Row],[Datum]],"TTT")</f>
        <v>Sa</v>
      </c>
      <c r="E183" s="71"/>
      <c r="F183" s="71"/>
      <c r="G183" s="45"/>
      <c r="H183" s="70" t="str">
        <f>IF(F183="","",MOD(F183-E183,1)*24-Tabelle5[[#This Row],[Pause/ Zeitausgleich]])</f>
        <v/>
      </c>
      <c r="I183" s="44"/>
      <c r="J183" s="45" t="str">
        <f t="shared" si="10"/>
        <v/>
      </c>
      <c r="K183" s="45" t="str">
        <f>IF(ISNUMBER(N183),"",IF(WEEKDAY(Tabelle5[[#This Row],[Datum]],2)=6,IF(F183="","",MOD(F183-E183,1)*24-Tabelle5[[#This Row],[Pause/ Zeitausgleich]]),""))</f>
        <v/>
      </c>
      <c r="L183" s="45" t="str">
        <f>IF(ISNUMBER(N183),"",IF(WEEKDAY(Tabelle5[[#This Row],[Datum]],2)=7,IF(F183="","",MOD(F183-E183,1)*24-Tabelle5[[#This Row],[Pause/ Zeitausgleich]]),""))</f>
        <v/>
      </c>
      <c r="M183" s="45"/>
      <c r="N183" s="45" t="str">
        <f>IFERROR(IF(VLOOKUP(B183,'Feiertage-Stunden'!$B$2:$B$50,1,0),IF(F183="","",MOD(F183-E183,1)*24-Tabelle5[[#This Row],[Pause/ Zeitausgleich]])),"")</f>
        <v/>
      </c>
      <c r="O183" s="45" t="str">
        <f>IF(ISNUMBER(N183),"",IF(WEEKDAY(Tabelle5[[#This Row],[Datum]],2)=6,"",IF(WEEKDAY(Tabelle5[[#This Row],[Datum]],2)=7,"",IF(H183&gt;=8,"",SUM(8-H183)))))</f>
        <v/>
      </c>
      <c r="P183" s="99"/>
      <c r="Q183" s="99"/>
      <c r="R183" s="46" t="str">
        <f t="shared" si="8"/>
        <v/>
      </c>
      <c r="S183" s="99"/>
      <c r="T183" s="47" t="str">
        <f t="shared" si="9"/>
        <v/>
      </c>
    </row>
    <row r="184" spans="1:20" x14ac:dyDescent="0.3">
      <c r="A184" s="115"/>
      <c r="B184" s="96">
        <f t="shared" si="11"/>
        <v>45102</v>
      </c>
      <c r="C184" s="43" t="str">
        <f>TEXT(Tabelle5[[#This Row],[Datum]],"tt")</f>
        <v>25</v>
      </c>
      <c r="D184" s="43" t="str">
        <f>TEXT(Tabelle5[[#This Row],[Datum]],"TTT")</f>
        <v>So</v>
      </c>
      <c r="E184" s="71"/>
      <c r="F184" s="71"/>
      <c r="G184" s="45"/>
      <c r="H184" s="70" t="str">
        <f>IF(F184="","",MOD(F184-E184,1)*24-Tabelle5[[#This Row],[Pause/ Zeitausgleich]])</f>
        <v/>
      </c>
      <c r="I184" s="44"/>
      <c r="J184" s="45" t="str">
        <f t="shared" si="10"/>
        <v/>
      </c>
      <c r="K184" s="45" t="str">
        <f>IF(ISNUMBER(N184),"",IF(WEEKDAY(Tabelle5[[#This Row],[Datum]],2)=6,IF(F184="","",MOD(F184-E184,1)*24-Tabelle5[[#This Row],[Pause/ Zeitausgleich]]),""))</f>
        <v/>
      </c>
      <c r="L184" s="45" t="str">
        <f>IF(ISNUMBER(N184),"",IF(WEEKDAY(Tabelle5[[#This Row],[Datum]],2)=7,IF(F184="","",MOD(F184-E184,1)*24-Tabelle5[[#This Row],[Pause/ Zeitausgleich]]),""))</f>
        <v/>
      </c>
      <c r="M184" s="45"/>
      <c r="N184" s="45" t="str">
        <f>IFERROR(IF(VLOOKUP(B184,'Feiertage-Stunden'!$B$2:$B$50,1,0),IF(F184="","",MOD(F184-E184,1)*24-Tabelle5[[#This Row],[Pause/ Zeitausgleich]])),"")</f>
        <v/>
      </c>
      <c r="O184" s="45" t="str">
        <f>IF(ISNUMBER(N184),"",IF(WEEKDAY(Tabelle5[[#This Row],[Datum]],2)=6,"",IF(WEEKDAY(Tabelle5[[#This Row],[Datum]],2)=7,"",IF(H184&gt;=8,"",SUM(8-H184)))))</f>
        <v/>
      </c>
      <c r="P184" s="99"/>
      <c r="Q184" s="99"/>
      <c r="R184" s="46" t="str">
        <f t="shared" si="8"/>
        <v/>
      </c>
      <c r="S184" s="99"/>
      <c r="T184" s="47" t="str">
        <f t="shared" si="9"/>
        <v/>
      </c>
    </row>
    <row r="185" spans="1:20" x14ac:dyDescent="0.3">
      <c r="A185" s="115"/>
      <c r="B185" s="96">
        <f t="shared" si="11"/>
        <v>45103</v>
      </c>
      <c r="C185" s="43" t="str">
        <f>TEXT(Tabelle5[[#This Row],[Datum]],"tt")</f>
        <v>26</v>
      </c>
      <c r="D185" s="43" t="str">
        <f>TEXT(Tabelle5[[#This Row],[Datum]],"TTT")</f>
        <v>Mo</v>
      </c>
      <c r="E185" s="71"/>
      <c r="F185" s="71"/>
      <c r="G185" s="45"/>
      <c r="H185" s="70" t="str">
        <f>IF(F185="","",MOD(F185-E185,1)*24-Tabelle5[[#This Row],[Pause/ Zeitausgleich]])</f>
        <v/>
      </c>
      <c r="I185" s="44"/>
      <c r="J185" s="45" t="str">
        <f t="shared" si="10"/>
        <v/>
      </c>
      <c r="K185" s="45" t="str">
        <f>IF(ISNUMBER(N185),"",IF(WEEKDAY(Tabelle5[[#This Row],[Datum]],2)=6,IF(F185="","",MOD(F185-E185,1)*24-Tabelle5[[#This Row],[Pause/ Zeitausgleich]]),""))</f>
        <v/>
      </c>
      <c r="L185" s="45" t="str">
        <f>IF(ISNUMBER(N185),"",IF(WEEKDAY(Tabelle5[[#This Row],[Datum]],2)=7,IF(F185="","",MOD(F185-E185,1)*24-Tabelle5[[#This Row],[Pause/ Zeitausgleich]]),""))</f>
        <v/>
      </c>
      <c r="M185" s="45"/>
      <c r="N185" s="45" t="str">
        <f>IFERROR(IF(VLOOKUP(B185,'Feiertage-Stunden'!$B$2:$B$50,1,0),IF(F185="","",MOD(F185-E185,1)*24-Tabelle5[[#This Row],[Pause/ Zeitausgleich]])),"")</f>
        <v/>
      </c>
      <c r="O185" s="45" t="str">
        <f>IF(ISNUMBER(N185),"",IF(WEEKDAY(Tabelle5[[#This Row],[Datum]],2)=6,"",IF(WEEKDAY(Tabelle5[[#This Row],[Datum]],2)=7,"",IF(H185&gt;=8,"",SUM(8-H185)))))</f>
        <v/>
      </c>
      <c r="P185" s="99"/>
      <c r="Q185" s="99"/>
      <c r="R185" s="46" t="str">
        <f t="shared" si="8"/>
        <v/>
      </c>
      <c r="S185" s="99"/>
      <c r="T185" s="47" t="str">
        <f t="shared" si="9"/>
        <v/>
      </c>
    </row>
    <row r="186" spans="1:20" x14ac:dyDescent="0.3">
      <c r="A186" s="115"/>
      <c r="B186" s="96">
        <f t="shared" si="11"/>
        <v>45104</v>
      </c>
      <c r="C186" s="43" t="str">
        <f>TEXT(Tabelle5[[#This Row],[Datum]],"tt")</f>
        <v>27</v>
      </c>
      <c r="D186" s="43" t="str">
        <f>TEXT(Tabelle5[[#This Row],[Datum]],"TTT")</f>
        <v>Di</v>
      </c>
      <c r="E186" s="71"/>
      <c r="F186" s="71"/>
      <c r="G186" s="45"/>
      <c r="H186" s="70" t="str">
        <f>IF(F186="","",MOD(F186-E186,1)*24-Tabelle5[[#This Row],[Pause/ Zeitausgleich]])</f>
        <v/>
      </c>
      <c r="I186" s="44"/>
      <c r="J186" s="45" t="str">
        <f t="shared" si="10"/>
        <v/>
      </c>
      <c r="K186" s="45" t="str">
        <f>IF(ISNUMBER(N186),"",IF(WEEKDAY(Tabelle5[[#This Row],[Datum]],2)=6,IF(F186="","",MOD(F186-E186,1)*24-Tabelle5[[#This Row],[Pause/ Zeitausgleich]]),""))</f>
        <v/>
      </c>
      <c r="L186" s="45" t="str">
        <f>IF(ISNUMBER(N186),"",IF(WEEKDAY(Tabelle5[[#This Row],[Datum]],2)=7,IF(F186="","",MOD(F186-E186,1)*24-Tabelle5[[#This Row],[Pause/ Zeitausgleich]]),""))</f>
        <v/>
      </c>
      <c r="M186" s="45"/>
      <c r="N186" s="45" t="str">
        <f>IFERROR(IF(VLOOKUP(B186,'Feiertage-Stunden'!$B$2:$B$50,1,0),IF(F186="","",MOD(F186-E186,1)*24-Tabelle5[[#This Row],[Pause/ Zeitausgleich]])),"")</f>
        <v/>
      </c>
      <c r="O186" s="45" t="str">
        <f>IF(ISNUMBER(N186),"",IF(WEEKDAY(Tabelle5[[#This Row],[Datum]],2)=6,"",IF(WEEKDAY(Tabelle5[[#This Row],[Datum]],2)=7,"",IF(H186&gt;=8,"",SUM(8-H186)))))</f>
        <v/>
      </c>
      <c r="P186" s="99"/>
      <c r="Q186" s="99"/>
      <c r="R186" s="46" t="str">
        <f t="shared" si="8"/>
        <v/>
      </c>
      <c r="S186" s="99"/>
      <c r="T186" s="47" t="str">
        <f t="shared" si="9"/>
        <v/>
      </c>
    </row>
    <row r="187" spans="1:20" x14ac:dyDescent="0.3">
      <c r="A187" s="115"/>
      <c r="B187" s="96">
        <f t="shared" si="11"/>
        <v>45105</v>
      </c>
      <c r="C187" s="43" t="str">
        <f>TEXT(Tabelle5[[#This Row],[Datum]],"tt")</f>
        <v>28</v>
      </c>
      <c r="D187" s="43" t="str">
        <f>TEXT(Tabelle5[[#This Row],[Datum]],"TTT")</f>
        <v>Mi</v>
      </c>
      <c r="E187" s="71"/>
      <c r="F187" s="71"/>
      <c r="G187" s="45"/>
      <c r="H187" s="70" t="str">
        <f>IF(F187="","",MOD(F187-E187,1)*24-Tabelle5[[#This Row],[Pause/ Zeitausgleich]])</f>
        <v/>
      </c>
      <c r="I187" s="44"/>
      <c r="J187" s="45" t="str">
        <f t="shared" si="10"/>
        <v/>
      </c>
      <c r="K187" s="45" t="str">
        <f>IF(ISNUMBER(N187),"",IF(WEEKDAY(Tabelle5[[#This Row],[Datum]],2)=6,IF(F187="","",MOD(F187-E187,1)*24-Tabelle5[[#This Row],[Pause/ Zeitausgleich]]),""))</f>
        <v/>
      </c>
      <c r="L187" s="45" t="str">
        <f>IF(ISNUMBER(N187),"",IF(WEEKDAY(Tabelle5[[#This Row],[Datum]],2)=7,IF(F187="","",MOD(F187-E187,1)*24-Tabelle5[[#This Row],[Pause/ Zeitausgleich]]),""))</f>
        <v/>
      </c>
      <c r="M187" s="45"/>
      <c r="N187" s="45" t="str">
        <f>IFERROR(IF(VLOOKUP(B187,'Feiertage-Stunden'!$B$2:$B$50,1,0),IF(F187="","",MOD(F187-E187,1)*24-Tabelle5[[#This Row],[Pause/ Zeitausgleich]])),"")</f>
        <v/>
      </c>
      <c r="O187" s="45" t="str">
        <f>IF(ISNUMBER(N187),"",IF(WEEKDAY(Tabelle5[[#This Row],[Datum]],2)=6,"",IF(WEEKDAY(Tabelle5[[#This Row],[Datum]],2)=7,"",IF(H187&gt;=8,"",SUM(8-H187)))))</f>
        <v/>
      </c>
      <c r="P187" s="99"/>
      <c r="Q187" s="99"/>
      <c r="R187" s="46" t="str">
        <f t="shared" si="8"/>
        <v/>
      </c>
      <c r="S187" s="99"/>
      <c r="T187" s="47" t="str">
        <f t="shared" si="9"/>
        <v/>
      </c>
    </row>
    <row r="188" spans="1:20" x14ac:dyDescent="0.3">
      <c r="A188" s="115"/>
      <c r="B188" s="96">
        <f t="shared" si="11"/>
        <v>45106</v>
      </c>
      <c r="C188" s="43" t="str">
        <f>TEXT(Tabelle5[[#This Row],[Datum]],"tt")</f>
        <v>29</v>
      </c>
      <c r="D188" s="43" t="str">
        <f>TEXT(Tabelle5[[#This Row],[Datum]],"TTT")</f>
        <v>Do</v>
      </c>
      <c r="E188" s="71"/>
      <c r="F188" s="71"/>
      <c r="G188" s="45"/>
      <c r="H188" s="70" t="str">
        <f>IF(F188="","",MOD(F188-E188,1)*24-Tabelle5[[#This Row],[Pause/ Zeitausgleich]])</f>
        <v/>
      </c>
      <c r="I188" s="44"/>
      <c r="J188" s="45" t="str">
        <f t="shared" si="10"/>
        <v/>
      </c>
      <c r="K188" s="45" t="str">
        <f>IF(ISNUMBER(N188),"",IF(WEEKDAY(Tabelle5[[#This Row],[Datum]],2)=6,IF(F188="","",MOD(F188-E188,1)*24-Tabelle5[[#This Row],[Pause/ Zeitausgleich]]),""))</f>
        <v/>
      </c>
      <c r="L188" s="45" t="str">
        <f>IF(ISNUMBER(N188),"",IF(WEEKDAY(Tabelle5[[#This Row],[Datum]],2)=7,IF(F188="","",MOD(F188-E188,1)*24-Tabelle5[[#This Row],[Pause/ Zeitausgleich]]),""))</f>
        <v/>
      </c>
      <c r="M188" s="45"/>
      <c r="N188" s="45" t="str">
        <f>IFERROR(IF(VLOOKUP(B188,'Feiertage-Stunden'!$B$2:$B$50,1,0),IF(F188="","",MOD(F188-E188,1)*24-Tabelle5[[#This Row],[Pause/ Zeitausgleich]])),"")</f>
        <v/>
      </c>
      <c r="O188" s="45" t="str">
        <f>IF(ISNUMBER(N188),"",IF(WEEKDAY(Tabelle5[[#This Row],[Datum]],2)=6,"",IF(WEEKDAY(Tabelle5[[#This Row],[Datum]],2)=7,"",IF(H188&gt;=8,"",SUM(8-H188)))))</f>
        <v/>
      </c>
      <c r="P188" s="99"/>
      <c r="Q188" s="99"/>
      <c r="R188" s="46" t="str">
        <f t="shared" si="8"/>
        <v/>
      </c>
      <c r="S188" s="99"/>
      <c r="T188" s="47" t="str">
        <f t="shared" si="9"/>
        <v/>
      </c>
    </row>
    <row r="189" spans="1:20" x14ac:dyDescent="0.3">
      <c r="A189" s="115"/>
      <c r="B189" s="96">
        <f t="shared" si="11"/>
        <v>45107</v>
      </c>
      <c r="C189" s="43" t="str">
        <f>TEXT(Tabelle5[[#This Row],[Datum]],"tt")</f>
        <v>30</v>
      </c>
      <c r="D189" s="43" t="str">
        <f>TEXT(Tabelle5[[#This Row],[Datum]],"TTT")</f>
        <v>Fr</v>
      </c>
      <c r="E189" s="71"/>
      <c r="F189" s="71"/>
      <c r="G189" s="45"/>
      <c r="H189" s="70" t="str">
        <f>IF(F189="","",MOD(F189-E189,1)*24-Tabelle5[[#This Row],[Pause/ Zeitausgleich]])</f>
        <v/>
      </c>
      <c r="I189" s="44"/>
      <c r="J189" s="45" t="str">
        <f t="shared" si="10"/>
        <v/>
      </c>
      <c r="K189" s="45" t="str">
        <f>IF(ISNUMBER(N189),"",IF(WEEKDAY(Tabelle5[[#This Row],[Datum]],2)=6,IF(F189="","",MOD(F189-E189,1)*24-Tabelle5[[#This Row],[Pause/ Zeitausgleich]]),""))</f>
        <v/>
      </c>
      <c r="L189" s="45" t="str">
        <f>IF(ISNUMBER(N189),"",IF(WEEKDAY(Tabelle5[[#This Row],[Datum]],2)=7,IF(F189="","",MOD(F189-E189,1)*24-Tabelle5[[#This Row],[Pause/ Zeitausgleich]]),""))</f>
        <v/>
      </c>
      <c r="M189" s="45"/>
      <c r="N189" s="45" t="str">
        <f>IFERROR(IF(VLOOKUP(B189,'Feiertage-Stunden'!$B$2:$B$50,1,0),IF(F189="","",MOD(F189-E189,1)*24-Tabelle5[[#This Row],[Pause/ Zeitausgleich]])),"")</f>
        <v/>
      </c>
      <c r="O189" s="45" t="str">
        <f>IF(ISNUMBER(N189),"",IF(WEEKDAY(Tabelle5[[#This Row],[Datum]],2)=6,"",IF(WEEKDAY(Tabelle5[[#This Row],[Datum]],2)=7,"",IF(H189&gt;=8,"",SUM(8-H189)))))</f>
        <v/>
      </c>
      <c r="P189" s="99"/>
      <c r="Q189" s="99"/>
      <c r="R189" s="46" t="str">
        <f t="shared" si="8"/>
        <v/>
      </c>
      <c r="S189" s="99"/>
      <c r="T189" s="47" t="str">
        <f t="shared" si="9"/>
        <v/>
      </c>
    </row>
    <row r="190" spans="1:20" x14ac:dyDescent="0.3">
      <c r="A190" s="116" t="str">
        <f>TEXT(B190,"MMMM")</f>
        <v>Juli</v>
      </c>
      <c r="B190" s="96">
        <f t="shared" si="11"/>
        <v>45108</v>
      </c>
      <c r="C190" s="43" t="str">
        <f>TEXT(Tabelle5[[#This Row],[Datum]],"tt")</f>
        <v>01</v>
      </c>
      <c r="D190" s="43" t="str">
        <f>TEXT(Tabelle5[[#This Row],[Datum]],"TTT")</f>
        <v>Sa</v>
      </c>
      <c r="E190" s="71"/>
      <c r="F190" s="71"/>
      <c r="G190" s="45"/>
      <c r="H190" s="70" t="str">
        <f>IF(F190="","",MOD(F190-E190,1)*24-Tabelle5[[#This Row],[Pause/ Zeitausgleich]])</f>
        <v/>
      </c>
      <c r="I190" s="44"/>
      <c r="J190" s="45" t="str">
        <f t="shared" si="10"/>
        <v/>
      </c>
      <c r="K190" s="45" t="str">
        <f>IF(ISNUMBER(N190),"",IF(WEEKDAY(Tabelle5[[#This Row],[Datum]],2)=6,IF(F190="","",MOD(F190-E190,1)*24-Tabelle5[[#This Row],[Pause/ Zeitausgleich]]),""))</f>
        <v/>
      </c>
      <c r="L190" s="45" t="str">
        <f>IF(ISNUMBER(N190),"",IF(WEEKDAY(Tabelle5[[#This Row],[Datum]],2)=7,IF(F190="","",MOD(F190-E190,1)*24-Tabelle5[[#This Row],[Pause/ Zeitausgleich]]),""))</f>
        <v/>
      </c>
      <c r="M190" s="45"/>
      <c r="N190" s="45" t="str">
        <f>IFERROR(IF(VLOOKUP(B190,'Feiertage-Stunden'!$B$2:$B$50,1,0),IF(F190="","",MOD(F190-E190,1)*24-Tabelle5[[#This Row],[Pause/ Zeitausgleich]])),"")</f>
        <v/>
      </c>
      <c r="O190" s="45" t="str">
        <f>IF(ISNUMBER(N190),"",IF(WEEKDAY(Tabelle5[[#This Row],[Datum]],2)=6,"",IF(WEEKDAY(Tabelle5[[#This Row],[Datum]],2)=7,"",IF(H190&gt;=8,"",SUM(8-H190)))))</f>
        <v/>
      </c>
      <c r="P190" s="99"/>
      <c r="Q190" s="99"/>
      <c r="R190" s="46" t="str">
        <f t="shared" si="8"/>
        <v/>
      </c>
      <c r="S190" s="99"/>
      <c r="T190" s="47" t="str">
        <f t="shared" si="9"/>
        <v/>
      </c>
    </row>
    <row r="191" spans="1:20" x14ac:dyDescent="0.3">
      <c r="A191" s="116"/>
      <c r="B191" s="96">
        <f t="shared" si="11"/>
        <v>45109</v>
      </c>
      <c r="C191" s="43" t="str">
        <f>TEXT(Tabelle5[[#This Row],[Datum]],"tt")</f>
        <v>02</v>
      </c>
      <c r="D191" s="43" t="str">
        <f>TEXT(Tabelle5[[#This Row],[Datum]],"TTT")</f>
        <v>So</v>
      </c>
      <c r="E191" s="71"/>
      <c r="F191" s="71"/>
      <c r="G191" s="45"/>
      <c r="H191" s="70" t="str">
        <f>IF(F191="","",MOD(F191-E191,1)*24-Tabelle5[[#This Row],[Pause/ Zeitausgleich]])</f>
        <v/>
      </c>
      <c r="I191" s="44"/>
      <c r="J191" s="45" t="str">
        <f t="shared" si="10"/>
        <v/>
      </c>
      <c r="K191" s="45" t="str">
        <f>IF(ISNUMBER(N191),"",IF(WEEKDAY(Tabelle5[[#This Row],[Datum]],2)=6,IF(F191="","",MOD(F191-E191,1)*24-Tabelle5[[#This Row],[Pause/ Zeitausgleich]]),""))</f>
        <v/>
      </c>
      <c r="L191" s="45" t="str">
        <f>IF(ISNUMBER(N191),"",IF(WEEKDAY(Tabelle5[[#This Row],[Datum]],2)=7,IF(F191="","",MOD(F191-E191,1)*24-Tabelle5[[#This Row],[Pause/ Zeitausgleich]]),""))</f>
        <v/>
      </c>
      <c r="M191" s="45"/>
      <c r="N191" s="45" t="str">
        <f>IFERROR(IF(VLOOKUP(B191,'Feiertage-Stunden'!$B$2:$B$50,1,0),IF(F191="","",MOD(F191-E191,1)*24-Tabelle5[[#This Row],[Pause/ Zeitausgleich]])),"")</f>
        <v/>
      </c>
      <c r="O191" s="45" t="str">
        <f>IF(ISNUMBER(N191),"",IF(WEEKDAY(Tabelle5[[#This Row],[Datum]],2)=6,"",IF(WEEKDAY(Tabelle5[[#This Row],[Datum]],2)=7,"",IF(H191&gt;=8,"",SUM(8-H191)))))</f>
        <v/>
      </c>
      <c r="P191" s="99"/>
      <c r="Q191" s="99"/>
      <c r="R191" s="46" t="str">
        <f t="shared" si="8"/>
        <v/>
      </c>
      <c r="S191" s="99"/>
      <c r="T191" s="47" t="str">
        <f t="shared" si="9"/>
        <v/>
      </c>
    </row>
    <row r="192" spans="1:20" x14ac:dyDescent="0.3">
      <c r="A192" s="116"/>
      <c r="B192" s="96">
        <f t="shared" si="11"/>
        <v>45110</v>
      </c>
      <c r="C192" s="43" t="str">
        <f>TEXT(Tabelle5[[#This Row],[Datum]],"tt")</f>
        <v>03</v>
      </c>
      <c r="D192" s="43" t="str">
        <f>TEXT(Tabelle5[[#This Row],[Datum]],"TTT")</f>
        <v>Mo</v>
      </c>
      <c r="E192" s="71"/>
      <c r="F192" s="71"/>
      <c r="G192" s="45"/>
      <c r="H192" s="70" t="str">
        <f>IF(F192="","",MOD(F192-E192,1)*24-Tabelle5[[#This Row],[Pause/ Zeitausgleich]])</f>
        <v/>
      </c>
      <c r="I192" s="44"/>
      <c r="J192" s="45" t="str">
        <f t="shared" si="10"/>
        <v/>
      </c>
      <c r="K192" s="45" t="str">
        <f>IF(ISNUMBER(N192),"",IF(WEEKDAY(Tabelle5[[#This Row],[Datum]],2)=6,IF(F192="","",MOD(F192-E192,1)*24-Tabelle5[[#This Row],[Pause/ Zeitausgleich]]),""))</f>
        <v/>
      </c>
      <c r="L192" s="45" t="str">
        <f>IF(ISNUMBER(N192),"",IF(WEEKDAY(Tabelle5[[#This Row],[Datum]],2)=7,IF(F192="","",MOD(F192-E192,1)*24-Tabelle5[[#This Row],[Pause/ Zeitausgleich]]),""))</f>
        <v/>
      </c>
      <c r="M192" s="45"/>
      <c r="N192" s="45" t="str">
        <f>IFERROR(IF(VLOOKUP(B192,'Feiertage-Stunden'!$B$2:$B$50,1,0),IF(F192="","",MOD(F192-E192,1)*24-Tabelle5[[#This Row],[Pause/ Zeitausgleich]])),"")</f>
        <v/>
      </c>
      <c r="O192" s="45" t="str">
        <f>IF(ISNUMBER(N192),"",IF(WEEKDAY(Tabelle5[[#This Row],[Datum]],2)=6,"",IF(WEEKDAY(Tabelle5[[#This Row],[Datum]],2)=7,"",IF(H192&gt;=8,"",SUM(8-H192)))))</f>
        <v/>
      </c>
      <c r="P192" s="99"/>
      <c r="Q192" s="99"/>
      <c r="R192" s="46" t="str">
        <f t="shared" si="8"/>
        <v/>
      </c>
      <c r="S192" s="99"/>
      <c r="T192" s="47" t="str">
        <f t="shared" si="9"/>
        <v/>
      </c>
    </row>
    <row r="193" spans="1:20" x14ac:dyDescent="0.3">
      <c r="A193" s="116"/>
      <c r="B193" s="96">
        <f t="shared" si="11"/>
        <v>45111</v>
      </c>
      <c r="C193" s="43" t="str">
        <f>TEXT(Tabelle5[[#This Row],[Datum]],"tt")</f>
        <v>04</v>
      </c>
      <c r="D193" s="43" t="str">
        <f>TEXT(Tabelle5[[#This Row],[Datum]],"TTT")</f>
        <v>Di</v>
      </c>
      <c r="E193" s="71"/>
      <c r="F193" s="71"/>
      <c r="G193" s="45"/>
      <c r="H193" s="70" t="str">
        <f>IF(F193="","",MOD(F193-E193,1)*24-Tabelle5[[#This Row],[Pause/ Zeitausgleich]])</f>
        <v/>
      </c>
      <c r="I193" s="44"/>
      <c r="J193" s="45" t="str">
        <f t="shared" si="10"/>
        <v/>
      </c>
      <c r="K193" s="45" t="str">
        <f>IF(ISNUMBER(N193),"",IF(WEEKDAY(Tabelle5[[#This Row],[Datum]],2)=6,IF(F193="","",MOD(F193-E193,1)*24-Tabelle5[[#This Row],[Pause/ Zeitausgleich]]),""))</f>
        <v/>
      </c>
      <c r="L193" s="45" t="str">
        <f>IF(ISNUMBER(N193),"",IF(WEEKDAY(Tabelle5[[#This Row],[Datum]],2)=7,IF(F193="","",MOD(F193-E193,1)*24-Tabelle5[[#This Row],[Pause/ Zeitausgleich]]),""))</f>
        <v/>
      </c>
      <c r="M193" s="45"/>
      <c r="N193" s="45" t="str">
        <f>IFERROR(IF(VLOOKUP(B193,'Feiertage-Stunden'!$B$2:$B$50,1,0),IF(F193="","",MOD(F193-E193,1)*24-Tabelle5[[#This Row],[Pause/ Zeitausgleich]])),"")</f>
        <v/>
      </c>
      <c r="O193" s="45" t="str">
        <f>IF(ISNUMBER(N193),"",IF(WEEKDAY(Tabelle5[[#This Row],[Datum]],2)=6,"",IF(WEEKDAY(Tabelle5[[#This Row],[Datum]],2)=7,"",IF(H193&gt;=8,"",SUM(8-H193)))))</f>
        <v/>
      </c>
      <c r="P193" s="99"/>
      <c r="Q193" s="99"/>
      <c r="R193" s="46" t="str">
        <f t="shared" si="8"/>
        <v/>
      </c>
      <c r="S193" s="99"/>
      <c r="T193" s="47" t="str">
        <f t="shared" si="9"/>
        <v/>
      </c>
    </row>
    <row r="194" spans="1:20" x14ac:dyDescent="0.3">
      <c r="A194" s="116"/>
      <c r="B194" s="96">
        <f t="shared" si="11"/>
        <v>45112</v>
      </c>
      <c r="C194" s="43" t="str">
        <f>TEXT(Tabelle5[[#This Row],[Datum]],"tt")</f>
        <v>05</v>
      </c>
      <c r="D194" s="43" t="str">
        <f>TEXT(Tabelle5[[#This Row],[Datum]],"TTT")</f>
        <v>Mi</v>
      </c>
      <c r="E194" s="71"/>
      <c r="F194" s="71"/>
      <c r="G194" s="45"/>
      <c r="H194" s="70" t="str">
        <f>IF(F194="","",MOD(F194-E194,1)*24-Tabelle5[[#This Row],[Pause/ Zeitausgleich]])</f>
        <v/>
      </c>
      <c r="I194" s="44"/>
      <c r="J194" s="45" t="str">
        <f t="shared" si="10"/>
        <v/>
      </c>
      <c r="K194" s="45" t="str">
        <f>IF(ISNUMBER(N194),"",IF(WEEKDAY(Tabelle5[[#This Row],[Datum]],2)=6,IF(F194="","",MOD(F194-E194,1)*24-Tabelle5[[#This Row],[Pause/ Zeitausgleich]]),""))</f>
        <v/>
      </c>
      <c r="L194" s="45" t="str">
        <f>IF(ISNUMBER(N194),"",IF(WEEKDAY(Tabelle5[[#This Row],[Datum]],2)=7,IF(F194="","",MOD(F194-E194,1)*24-Tabelle5[[#This Row],[Pause/ Zeitausgleich]]),""))</f>
        <v/>
      </c>
      <c r="M194" s="45"/>
      <c r="N194" s="45" t="str">
        <f>IFERROR(IF(VLOOKUP(B194,'Feiertage-Stunden'!$B$2:$B$50,1,0),IF(F194="","",MOD(F194-E194,1)*24-Tabelle5[[#This Row],[Pause/ Zeitausgleich]])),"")</f>
        <v/>
      </c>
      <c r="O194" s="45" t="str">
        <f>IF(ISNUMBER(N194),"",IF(WEEKDAY(Tabelle5[[#This Row],[Datum]],2)=6,"",IF(WEEKDAY(Tabelle5[[#This Row],[Datum]],2)=7,"",IF(H194&gt;=8,"",SUM(8-H194)))))</f>
        <v/>
      </c>
      <c r="P194" s="99"/>
      <c r="Q194" s="99"/>
      <c r="R194" s="46" t="str">
        <f t="shared" si="8"/>
        <v/>
      </c>
      <c r="S194" s="99"/>
      <c r="T194" s="47" t="str">
        <f t="shared" si="9"/>
        <v/>
      </c>
    </row>
    <row r="195" spans="1:20" x14ac:dyDescent="0.3">
      <c r="A195" s="116"/>
      <c r="B195" s="96">
        <f t="shared" si="11"/>
        <v>45113</v>
      </c>
      <c r="C195" s="43" t="str">
        <f>TEXT(Tabelle5[[#This Row],[Datum]],"tt")</f>
        <v>06</v>
      </c>
      <c r="D195" s="43" t="str">
        <f>TEXT(Tabelle5[[#This Row],[Datum]],"TTT")</f>
        <v>Do</v>
      </c>
      <c r="E195" s="71"/>
      <c r="F195" s="71"/>
      <c r="G195" s="45"/>
      <c r="H195" s="70" t="str">
        <f>IF(F195="","",MOD(F195-E195,1)*24-Tabelle5[[#This Row],[Pause/ Zeitausgleich]])</f>
        <v/>
      </c>
      <c r="I195" s="44"/>
      <c r="J195" s="45" t="str">
        <f t="shared" si="10"/>
        <v/>
      </c>
      <c r="K195" s="45" t="str">
        <f>IF(ISNUMBER(N195),"",IF(WEEKDAY(Tabelle5[[#This Row],[Datum]],2)=6,IF(F195="","",MOD(F195-E195,1)*24-Tabelle5[[#This Row],[Pause/ Zeitausgleich]]),""))</f>
        <v/>
      </c>
      <c r="L195" s="45" t="str">
        <f>IF(ISNUMBER(N195),"",IF(WEEKDAY(Tabelle5[[#This Row],[Datum]],2)=7,IF(F195="","",MOD(F195-E195,1)*24-Tabelle5[[#This Row],[Pause/ Zeitausgleich]]),""))</f>
        <v/>
      </c>
      <c r="M195" s="45"/>
      <c r="N195" s="45" t="str">
        <f>IFERROR(IF(VLOOKUP(B195,'Feiertage-Stunden'!$B$2:$B$50,1,0),IF(F195="","",MOD(F195-E195,1)*24-Tabelle5[[#This Row],[Pause/ Zeitausgleich]])),"")</f>
        <v/>
      </c>
      <c r="O195" s="45" t="str">
        <f>IF(ISNUMBER(N195),"",IF(WEEKDAY(Tabelle5[[#This Row],[Datum]],2)=6,"",IF(WEEKDAY(Tabelle5[[#This Row],[Datum]],2)=7,"",IF(H195&gt;=8,"",SUM(8-H195)))))</f>
        <v/>
      </c>
      <c r="P195" s="99"/>
      <c r="Q195" s="99"/>
      <c r="R195" s="46" t="str">
        <f t="shared" si="8"/>
        <v/>
      </c>
      <c r="S195" s="99"/>
      <c r="T195" s="47" t="str">
        <f t="shared" si="9"/>
        <v/>
      </c>
    </row>
    <row r="196" spans="1:20" x14ac:dyDescent="0.3">
      <c r="A196" s="116"/>
      <c r="B196" s="96">
        <f t="shared" si="11"/>
        <v>45114</v>
      </c>
      <c r="C196" s="43" t="str">
        <f>TEXT(Tabelle5[[#This Row],[Datum]],"tt")</f>
        <v>07</v>
      </c>
      <c r="D196" s="43" t="str">
        <f>TEXT(Tabelle5[[#This Row],[Datum]],"TTT")</f>
        <v>Fr</v>
      </c>
      <c r="E196" s="71"/>
      <c r="F196" s="71"/>
      <c r="G196" s="45"/>
      <c r="H196" s="70" t="str">
        <f>IF(F196="","",MOD(F196-E196,1)*24-Tabelle5[[#This Row],[Pause/ Zeitausgleich]])</f>
        <v/>
      </c>
      <c r="I196" s="44"/>
      <c r="J196" s="45" t="str">
        <f t="shared" si="10"/>
        <v/>
      </c>
      <c r="K196" s="45" t="str">
        <f>IF(ISNUMBER(N196),"",IF(WEEKDAY(Tabelle5[[#This Row],[Datum]],2)=6,IF(F196="","",MOD(F196-E196,1)*24-Tabelle5[[#This Row],[Pause/ Zeitausgleich]]),""))</f>
        <v/>
      </c>
      <c r="L196" s="45" t="str">
        <f>IF(ISNUMBER(N196),"",IF(WEEKDAY(Tabelle5[[#This Row],[Datum]],2)=7,IF(F196="","",MOD(F196-E196,1)*24-Tabelle5[[#This Row],[Pause/ Zeitausgleich]]),""))</f>
        <v/>
      </c>
      <c r="M196" s="45"/>
      <c r="N196" s="45" t="str">
        <f>IFERROR(IF(VLOOKUP(B196,'Feiertage-Stunden'!$B$2:$B$50,1,0),IF(F196="","",MOD(F196-E196,1)*24-Tabelle5[[#This Row],[Pause/ Zeitausgleich]])),"")</f>
        <v/>
      </c>
      <c r="O196" s="45" t="str">
        <f>IF(ISNUMBER(N196),"",IF(WEEKDAY(Tabelle5[[#This Row],[Datum]],2)=6,"",IF(WEEKDAY(Tabelle5[[#This Row],[Datum]],2)=7,"",IF(H196&gt;=8,"",SUM(8-H196)))))</f>
        <v/>
      </c>
      <c r="P196" s="99"/>
      <c r="Q196" s="99"/>
      <c r="R196" s="46" t="str">
        <f t="shared" si="8"/>
        <v/>
      </c>
      <c r="S196" s="99"/>
      <c r="T196" s="47" t="str">
        <f t="shared" si="9"/>
        <v/>
      </c>
    </row>
    <row r="197" spans="1:20" x14ac:dyDescent="0.3">
      <c r="A197" s="116"/>
      <c r="B197" s="96">
        <f t="shared" si="11"/>
        <v>45115</v>
      </c>
      <c r="C197" s="43" t="str">
        <f>TEXT(Tabelle5[[#This Row],[Datum]],"tt")</f>
        <v>08</v>
      </c>
      <c r="D197" s="43" t="str">
        <f>TEXT(Tabelle5[[#This Row],[Datum]],"TTT")</f>
        <v>Sa</v>
      </c>
      <c r="E197" s="71"/>
      <c r="F197" s="71"/>
      <c r="G197" s="45"/>
      <c r="H197" s="70" t="str">
        <f>IF(F197="","",MOD(F197-E197,1)*24-Tabelle5[[#This Row],[Pause/ Zeitausgleich]])</f>
        <v/>
      </c>
      <c r="I197" s="44"/>
      <c r="J197" s="45" t="str">
        <f t="shared" si="10"/>
        <v/>
      </c>
      <c r="K197" s="45" t="str">
        <f>IF(ISNUMBER(N197),"",IF(WEEKDAY(Tabelle5[[#This Row],[Datum]],2)=6,IF(F197="","",MOD(F197-E197,1)*24-Tabelle5[[#This Row],[Pause/ Zeitausgleich]]),""))</f>
        <v/>
      </c>
      <c r="L197" s="45" t="str">
        <f>IF(ISNUMBER(N197),"",IF(WEEKDAY(Tabelle5[[#This Row],[Datum]],2)=7,IF(F197="","",MOD(F197-E197,1)*24-Tabelle5[[#This Row],[Pause/ Zeitausgleich]]),""))</f>
        <v/>
      </c>
      <c r="M197" s="45"/>
      <c r="N197" s="45" t="str">
        <f>IFERROR(IF(VLOOKUP(B197,'Feiertage-Stunden'!$B$2:$B$50,1,0),IF(F197="","",MOD(F197-E197,1)*24-Tabelle5[[#This Row],[Pause/ Zeitausgleich]])),"")</f>
        <v/>
      </c>
      <c r="O197" s="45" t="str">
        <f>IF(ISNUMBER(N197),"",IF(WEEKDAY(Tabelle5[[#This Row],[Datum]],2)=6,"",IF(WEEKDAY(Tabelle5[[#This Row],[Datum]],2)=7,"",IF(H197&gt;=8,"",SUM(8-H197)))))</f>
        <v/>
      </c>
      <c r="P197" s="99"/>
      <c r="Q197" s="99"/>
      <c r="R197" s="46" t="str">
        <f t="shared" si="8"/>
        <v/>
      </c>
      <c r="S197" s="99"/>
      <c r="T197" s="47" t="str">
        <f t="shared" si="9"/>
        <v/>
      </c>
    </row>
    <row r="198" spans="1:20" x14ac:dyDescent="0.3">
      <c r="A198" s="116"/>
      <c r="B198" s="96">
        <f t="shared" si="11"/>
        <v>45116</v>
      </c>
      <c r="C198" s="43" t="str">
        <f>TEXT(Tabelle5[[#This Row],[Datum]],"tt")</f>
        <v>09</v>
      </c>
      <c r="D198" s="43" t="str">
        <f>TEXT(Tabelle5[[#This Row],[Datum]],"TTT")</f>
        <v>So</v>
      </c>
      <c r="E198" s="71"/>
      <c r="F198" s="71"/>
      <c r="G198" s="45"/>
      <c r="H198" s="70" t="str">
        <f>IF(F198="","",MOD(F198-E198,1)*24-Tabelle5[[#This Row],[Pause/ Zeitausgleich]])</f>
        <v/>
      </c>
      <c r="I198" s="44"/>
      <c r="J198" s="45" t="str">
        <f t="shared" si="10"/>
        <v/>
      </c>
      <c r="K198" s="45" t="str">
        <f>IF(ISNUMBER(N198),"",IF(WEEKDAY(Tabelle5[[#This Row],[Datum]],2)=6,IF(F198="","",MOD(F198-E198,1)*24-Tabelle5[[#This Row],[Pause/ Zeitausgleich]]),""))</f>
        <v/>
      </c>
      <c r="L198" s="45" t="str">
        <f>IF(ISNUMBER(N198),"",IF(WEEKDAY(Tabelle5[[#This Row],[Datum]],2)=7,IF(F198="","",MOD(F198-E198,1)*24-Tabelle5[[#This Row],[Pause/ Zeitausgleich]]),""))</f>
        <v/>
      </c>
      <c r="M198" s="45"/>
      <c r="N198" s="45" t="str">
        <f>IFERROR(IF(VLOOKUP(B198,'Feiertage-Stunden'!$B$2:$B$50,1,0),IF(F198="","",MOD(F198-E198,1)*24-Tabelle5[[#This Row],[Pause/ Zeitausgleich]])),"")</f>
        <v/>
      </c>
      <c r="O198" s="45" t="str">
        <f>IF(ISNUMBER(N198),"",IF(WEEKDAY(Tabelle5[[#This Row],[Datum]],2)=6,"",IF(WEEKDAY(Tabelle5[[#This Row],[Datum]],2)=7,"",IF(H198&gt;=8,"",SUM(8-H198)))))</f>
        <v/>
      </c>
      <c r="P198" s="99"/>
      <c r="Q198" s="99"/>
      <c r="R198" s="46" t="str">
        <f t="shared" si="8"/>
        <v/>
      </c>
      <c r="S198" s="99"/>
      <c r="T198" s="47" t="str">
        <f t="shared" si="9"/>
        <v/>
      </c>
    </row>
    <row r="199" spans="1:20" x14ac:dyDescent="0.3">
      <c r="A199" s="116"/>
      <c r="B199" s="96">
        <f t="shared" si="11"/>
        <v>45117</v>
      </c>
      <c r="C199" s="43" t="str">
        <f>TEXT(Tabelle5[[#This Row],[Datum]],"tt")</f>
        <v>10</v>
      </c>
      <c r="D199" s="43" t="str">
        <f>TEXT(Tabelle5[[#This Row],[Datum]],"TTT")</f>
        <v>Mo</v>
      </c>
      <c r="E199" s="71"/>
      <c r="F199" s="71"/>
      <c r="G199" s="45"/>
      <c r="H199" s="70" t="str">
        <f>IF(F199="","",MOD(F199-E199,1)*24-Tabelle5[[#This Row],[Pause/ Zeitausgleich]])</f>
        <v/>
      </c>
      <c r="I199" s="44"/>
      <c r="J199" s="45" t="str">
        <f t="shared" si="10"/>
        <v/>
      </c>
      <c r="K199" s="45" t="str">
        <f>IF(ISNUMBER(N199),"",IF(WEEKDAY(Tabelle5[[#This Row],[Datum]],2)=6,IF(F199="","",MOD(F199-E199,1)*24-Tabelle5[[#This Row],[Pause/ Zeitausgleich]]),""))</f>
        <v/>
      </c>
      <c r="L199" s="45" t="str">
        <f>IF(ISNUMBER(N199),"",IF(WEEKDAY(Tabelle5[[#This Row],[Datum]],2)=7,IF(F199="","",MOD(F199-E199,1)*24-Tabelle5[[#This Row],[Pause/ Zeitausgleich]]),""))</f>
        <v/>
      </c>
      <c r="M199" s="45"/>
      <c r="N199" s="45" t="str">
        <f>IFERROR(IF(VLOOKUP(B199,'Feiertage-Stunden'!$B$2:$B$50,1,0),IF(F199="","",MOD(F199-E199,1)*24-Tabelle5[[#This Row],[Pause/ Zeitausgleich]])),"")</f>
        <v/>
      </c>
      <c r="O199" s="45" t="str">
        <f>IF(ISNUMBER(N199),"",IF(WEEKDAY(Tabelle5[[#This Row],[Datum]],2)=6,"",IF(WEEKDAY(Tabelle5[[#This Row],[Datum]],2)=7,"",IF(H199&gt;=8,"",SUM(8-H199)))))</f>
        <v/>
      </c>
      <c r="P199" s="99"/>
      <c r="Q199" s="99"/>
      <c r="R199" s="46" t="str">
        <f t="shared" si="8"/>
        <v/>
      </c>
      <c r="S199" s="99"/>
      <c r="T199" s="47" t="str">
        <f t="shared" si="9"/>
        <v/>
      </c>
    </row>
    <row r="200" spans="1:20" x14ac:dyDescent="0.3">
      <c r="A200" s="116"/>
      <c r="B200" s="96">
        <f t="shared" si="11"/>
        <v>45118</v>
      </c>
      <c r="C200" s="43" t="str">
        <f>TEXT(Tabelle5[[#This Row],[Datum]],"tt")</f>
        <v>11</v>
      </c>
      <c r="D200" s="43" t="str">
        <f>TEXT(Tabelle5[[#This Row],[Datum]],"TTT")</f>
        <v>Di</v>
      </c>
      <c r="E200" s="71"/>
      <c r="F200" s="71"/>
      <c r="G200" s="45"/>
      <c r="H200" s="70" t="str">
        <f>IF(F200="","",MOD(F200-E200,1)*24-Tabelle5[[#This Row],[Pause/ Zeitausgleich]])</f>
        <v/>
      </c>
      <c r="I200" s="44"/>
      <c r="J200" s="45" t="str">
        <f t="shared" si="10"/>
        <v/>
      </c>
      <c r="K200" s="45" t="str">
        <f>IF(ISNUMBER(N200),"",IF(WEEKDAY(Tabelle5[[#This Row],[Datum]],2)=6,IF(F200="","",MOD(F200-E200,1)*24-Tabelle5[[#This Row],[Pause/ Zeitausgleich]]),""))</f>
        <v/>
      </c>
      <c r="L200" s="45" t="str">
        <f>IF(ISNUMBER(N200),"",IF(WEEKDAY(Tabelle5[[#This Row],[Datum]],2)=7,IF(F200="","",MOD(F200-E200,1)*24-Tabelle5[[#This Row],[Pause/ Zeitausgleich]]),""))</f>
        <v/>
      </c>
      <c r="M200" s="45"/>
      <c r="N200" s="45" t="str">
        <f>IFERROR(IF(VLOOKUP(B200,'Feiertage-Stunden'!$B$2:$B$50,1,0),IF(F200="","",MOD(F200-E200,1)*24-Tabelle5[[#This Row],[Pause/ Zeitausgleich]])),"")</f>
        <v/>
      </c>
      <c r="O200" s="45" t="str">
        <f>IF(ISNUMBER(N200),"",IF(WEEKDAY(Tabelle5[[#This Row],[Datum]],2)=6,"",IF(WEEKDAY(Tabelle5[[#This Row],[Datum]],2)=7,"",IF(H200&gt;=8,"",SUM(8-H200)))))</f>
        <v/>
      </c>
      <c r="P200" s="99"/>
      <c r="Q200" s="99"/>
      <c r="R200" s="46" t="str">
        <f t="shared" si="8"/>
        <v/>
      </c>
      <c r="S200" s="99"/>
      <c r="T200" s="47" t="str">
        <f t="shared" si="9"/>
        <v/>
      </c>
    </row>
    <row r="201" spans="1:20" x14ac:dyDescent="0.3">
      <c r="A201" s="116"/>
      <c r="B201" s="96">
        <f t="shared" si="11"/>
        <v>45119</v>
      </c>
      <c r="C201" s="43" t="str">
        <f>TEXT(Tabelle5[[#This Row],[Datum]],"tt")</f>
        <v>12</v>
      </c>
      <c r="D201" s="43" t="str">
        <f>TEXT(Tabelle5[[#This Row],[Datum]],"TTT")</f>
        <v>Mi</v>
      </c>
      <c r="E201" s="71"/>
      <c r="F201" s="71"/>
      <c r="G201" s="45"/>
      <c r="H201" s="70" t="str">
        <f>IF(F201="","",MOD(F201-E201,1)*24-Tabelle5[[#This Row],[Pause/ Zeitausgleich]])</f>
        <v/>
      </c>
      <c r="I201" s="44"/>
      <c r="J201" s="45" t="str">
        <f t="shared" si="10"/>
        <v/>
      </c>
      <c r="K201" s="45" t="str">
        <f>IF(ISNUMBER(N201),"",IF(WEEKDAY(Tabelle5[[#This Row],[Datum]],2)=6,IF(F201="","",MOD(F201-E201,1)*24-Tabelle5[[#This Row],[Pause/ Zeitausgleich]]),""))</f>
        <v/>
      </c>
      <c r="L201" s="45" t="str">
        <f>IF(ISNUMBER(N201),"",IF(WEEKDAY(Tabelle5[[#This Row],[Datum]],2)=7,IF(F201="","",MOD(F201-E201,1)*24-Tabelle5[[#This Row],[Pause/ Zeitausgleich]]),""))</f>
        <v/>
      </c>
      <c r="M201" s="45"/>
      <c r="N201" s="45" t="str">
        <f>IFERROR(IF(VLOOKUP(B201,'Feiertage-Stunden'!$B$2:$B$50,1,0),IF(F201="","",MOD(F201-E201,1)*24-Tabelle5[[#This Row],[Pause/ Zeitausgleich]])),"")</f>
        <v/>
      </c>
      <c r="O201" s="45" t="str">
        <f>IF(ISNUMBER(N201),"",IF(WEEKDAY(Tabelle5[[#This Row],[Datum]],2)=6,"",IF(WEEKDAY(Tabelle5[[#This Row],[Datum]],2)=7,"",IF(H201&gt;=8,"",SUM(8-H201)))))</f>
        <v/>
      </c>
      <c r="P201" s="99"/>
      <c r="Q201" s="99"/>
      <c r="R201" s="46" t="str">
        <f t="shared" ref="R201:R264" si="12">IF(I201="Urlaub","X","")</f>
        <v/>
      </c>
      <c r="S201" s="99"/>
      <c r="T201" s="47" t="str">
        <f t="shared" ref="T201:T264" si="13">IF(I201="Krank","X","")</f>
        <v/>
      </c>
    </row>
    <row r="202" spans="1:20" x14ac:dyDescent="0.3">
      <c r="A202" s="116"/>
      <c r="B202" s="96">
        <f t="shared" si="11"/>
        <v>45120</v>
      </c>
      <c r="C202" s="43" t="str">
        <f>TEXT(Tabelle5[[#This Row],[Datum]],"tt")</f>
        <v>13</v>
      </c>
      <c r="D202" s="43" t="str">
        <f>TEXT(Tabelle5[[#This Row],[Datum]],"TTT")</f>
        <v>Do</v>
      </c>
      <c r="E202" s="71"/>
      <c r="F202" s="71"/>
      <c r="G202" s="45"/>
      <c r="H202" s="70" t="str">
        <f>IF(F202="","",MOD(F202-E202,1)*24-Tabelle5[[#This Row],[Pause/ Zeitausgleich]])</f>
        <v/>
      </c>
      <c r="I202" s="44"/>
      <c r="J202" s="45" t="str">
        <f t="shared" ref="J202:J265" si="14">IF((H202="")+(MOD(C202,7)=1)*(E202&lt;11/12),"",H202-SUM(K202:N202))</f>
        <v/>
      </c>
      <c r="K202" s="45" t="str">
        <f>IF(ISNUMBER(N202),"",IF(WEEKDAY(Tabelle5[[#This Row],[Datum]],2)=6,IF(F202="","",MOD(F202-E202,1)*24-Tabelle5[[#This Row],[Pause/ Zeitausgleich]]),""))</f>
        <v/>
      </c>
      <c r="L202" s="45" t="str">
        <f>IF(ISNUMBER(N202),"",IF(WEEKDAY(Tabelle5[[#This Row],[Datum]],2)=7,IF(F202="","",MOD(F202-E202,1)*24-Tabelle5[[#This Row],[Pause/ Zeitausgleich]]),""))</f>
        <v/>
      </c>
      <c r="M202" s="45"/>
      <c r="N202" s="45" t="str">
        <f>IFERROR(IF(VLOOKUP(B202,'Feiertage-Stunden'!$B$2:$B$50,1,0),IF(F202="","",MOD(F202-E202,1)*24-Tabelle5[[#This Row],[Pause/ Zeitausgleich]])),"")</f>
        <v/>
      </c>
      <c r="O202" s="45" t="str">
        <f>IF(ISNUMBER(N202),"",IF(WEEKDAY(Tabelle5[[#This Row],[Datum]],2)=6,"",IF(WEEKDAY(Tabelle5[[#This Row],[Datum]],2)=7,"",IF(H202&gt;=8,"",SUM(8-H202)))))</f>
        <v/>
      </c>
      <c r="P202" s="99"/>
      <c r="Q202" s="99"/>
      <c r="R202" s="46" t="str">
        <f t="shared" si="12"/>
        <v/>
      </c>
      <c r="S202" s="99"/>
      <c r="T202" s="47" t="str">
        <f t="shared" si="13"/>
        <v/>
      </c>
    </row>
    <row r="203" spans="1:20" x14ac:dyDescent="0.3">
      <c r="A203" s="116"/>
      <c r="B203" s="96">
        <f t="shared" ref="B203:B266" si="15">B202+1</f>
        <v>45121</v>
      </c>
      <c r="C203" s="43" t="str">
        <f>TEXT(Tabelle5[[#This Row],[Datum]],"tt")</f>
        <v>14</v>
      </c>
      <c r="D203" s="43" t="str">
        <f>TEXT(Tabelle5[[#This Row],[Datum]],"TTT")</f>
        <v>Fr</v>
      </c>
      <c r="E203" s="71"/>
      <c r="F203" s="71"/>
      <c r="G203" s="45"/>
      <c r="H203" s="70" t="str">
        <f>IF(F203="","",MOD(F203-E203,1)*24-Tabelle5[[#This Row],[Pause/ Zeitausgleich]])</f>
        <v/>
      </c>
      <c r="I203" s="44"/>
      <c r="J203" s="45" t="str">
        <f t="shared" si="14"/>
        <v/>
      </c>
      <c r="K203" s="45" t="str">
        <f>IF(ISNUMBER(N203),"",IF(WEEKDAY(Tabelle5[[#This Row],[Datum]],2)=6,IF(F203="","",MOD(F203-E203,1)*24-Tabelle5[[#This Row],[Pause/ Zeitausgleich]]),""))</f>
        <v/>
      </c>
      <c r="L203" s="45" t="str">
        <f>IF(ISNUMBER(N203),"",IF(WEEKDAY(Tabelle5[[#This Row],[Datum]],2)=7,IF(F203="","",MOD(F203-E203,1)*24-Tabelle5[[#This Row],[Pause/ Zeitausgleich]]),""))</f>
        <v/>
      </c>
      <c r="M203" s="45"/>
      <c r="N203" s="45" t="str">
        <f>IFERROR(IF(VLOOKUP(B203,'Feiertage-Stunden'!$B$2:$B$50,1,0),IF(F203="","",MOD(F203-E203,1)*24-Tabelle5[[#This Row],[Pause/ Zeitausgleich]])),"")</f>
        <v/>
      </c>
      <c r="O203" s="45" t="str">
        <f>IF(ISNUMBER(N203),"",IF(WEEKDAY(Tabelle5[[#This Row],[Datum]],2)=6,"",IF(WEEKDAY(Tabelle5[[#This Row],[Datum]],2)=7,"",IF(H203&gt;=8,"",SUM(8-H203)))))</f>
        <v/>
      </c>
      <c r="P203" s="99"/>
      <c r="Q203" s="99"/>
      <c r="R203" s="46" t="str">
        <f t="shared" si="12"/>
        <v/>
      </c>
      <c r="S203" s="99"/>
      <c r="T203" s="47" t="str">
        <f t="shared" si="13"/>
        <v/>
      </c>
    </row>
    <row r="204" spans="1:20" x14ac:dyDescent="0.3">
      <c r="A204" s="116"/>
      <c r="B204" s="96">
        <f t="shared" si="15"/>
        <v>45122</v>
      </c>
      <c r="C204" s="43" t="str">
        <f>TEXT(Tabelle5[[#This Row],[Datum]],"tt")</f>
        <v>15</v>
      </c>
      <c r="D204" s="43" t="str">
        <f>TEXT(Tabelle5[[#This Row],[Datum]],"TTT")</f>
        <v>Sa</v>
      </c>
      <c r="E204" s="71"/>
      <c r="F204" s="71"/>
      <c r="G204" s="45"/>
      <c r="H204" s="70" t="str">
        <f>IF(F204="","",MOD(F204-E204,1)*24-Tabelle5[[#This Row],[Pause/ Zeitausgleich]])</f>
        <v/>
      </c>
      <c r="I204" s="44"/>
      <c r="J204" s="45" t="str">
        <f t="shared" si="14"/>
        <v/>
      </c>
      <c r="K204" s="45" t="str">
        <f>IF(ISNUMBER(N204),"",IF(WEEKDAY(Tabelle5[[#This Row],[Datum]],2)=6,IF(F204="","",MOD(F204-E204,1)*24-Tabelle5[[#This Row],[Pause/ Zeitausgleich]]),""))</f>
        <v/>
      </c>
      <c r="L204" s="45" t="str">
        <f>IF(ISNUMBER(N204),"",IF(WEEKDAY(Tabelle5[[#This Row],[Datum]],2)=7,IF(F204="","",MOD(F204-E204,1)*24-Tabelle5[[#This Row],[Pause/ Zeitausgleich]]),""))</f>
        <v/>
      </c>
      <c r="M204" s="45"/>
      <c r="N204" s="45" t="str">
        <f>IFERROR(IF(VLOOKUP(B204,'Feiertage-Stunden'!$B$2:$B$50,1,0),IF(F204="","",MOD(F204-E204,1)*24-Tabelle5[[#This Row],[Pause/ Zeitausgleich]])),"")</f>
        <v/>
      </c>
      <c r="O204" s="45" t="str">
        <f>IF(ISNUMBER(N204),"",IF(WEEKDAY(Tabelle5[[#This Row],[Datum]],2)=6,"",IF(WEEKDAY(Tabelle5[[#This Row],[Datum]],2)=7,"",IF(H204&gt;=8,"",SUM(8-H204)))))</f>
        <v/>
      </c>
      <c r="P204" s="99"/>
      <c r="Q204" s="99"/>
      <c r="R204" s="46" t="str">
        <f t="shared" si="12"/>
        <v/>
      </c>
      <c r="S204" s="99"/>
      <c r="T204" s="47" t="str">
        <f t="shared" si="13"/>
        <v/>
      </c>
    </row>
    <row r="205" spans="1:20" x14ac:dyDescent="0.3">
      <c r="A205" s="116"/>
      <c r="B205" s="96">
        <f t="shared" si="15"/>
        <v>45123</v>
      </c>
      <c r="C205" s="43" t="str">
        <f>TEXT(Tabelle5[[#This Row],[Datum]],"tt")</f>
        <v>16</v>
      </c>
      <c r="D205" s="43" t="str">
        <f>TEXT(Tabelle5[[#This Row],[Datum]],"TTT")</f>
        <v>So</v>
      </c>
      <c r="E205" s="71"/>
      <c r="F205" s="71"/>
      <c r="G205" s="45"/>
      <c r="H205" s="70" t="str">
        <f>IF(F205="","",MOD(F205-E205,1)*24-Tabelle5[[#This Row],[Pause/ Zeitausgleich]])</f>
        <v/>
      </c>
      <c r="I205" s="44"/>
      <c r="J205" s="45" t="str">
        <f t="shared" si="14"/>
        <v/>
      </c>
      <c r="K205" s="45" t="str">
        <f>IF(ISNUMBER(N205),"",IF(WEEKDAY(Tabelle5[[#This Row],[Datum]],2)=6,IF(F205="","",MOD(F205-E205,1)*24-Tabelle5[[#This Row],[Pause/ Zeitausgleich]]),""))</f>
        <v/>
      </c>
      <c r="L205" s="45" t="str">
        <f>IF(ISNUMBER(N205),"",IF(WEEKDAY(Tabelle5[[#This Row],[Datum]],2)=7,IF(F205="","",MOD(F205-E205,1)*24-Tabelle5[[#This Row],[Pause/ Zeitausgleich]]),""))</f>
        <v/>
      </c>
      <c r="M205" s="45"/>
      <c r="N205" s="45" t="str">
        <f>IFERROR(IF(VLOOKUP(B205,'Feiertage-Stunden'!$B$2:$B$50,1,0),IF(F205="","",MOD(F205-E205,1)*24-Tabelle5[[#This Row],[Pause/ Zeitausgleich]])),"")</f>
        <v/>
      </c>
      <c r="O205" s="45" t="str">
        <f>IF(ISNUMBER(N205),"",IF(WEEKDAY(Tabelle5[[#This Row],[Datum]],2)=6,"",IF(WEEKDAY(Tabelle5[[#This Row],[Datum]],2)=7,"",IF(H205&gt;=8,"",SUM(8-H205)))))</f>
        <v/>
      </c>
      <c r="P205" s="99"/>
      <c r="Q205" s="99"/>
      <c r="R205" s="46" t="str">
        <f t="shared" si="12"/>
        <v/>
      </c>
      <c r="S205" s="99"/>
      <c r="T205" s="47" t="str">
        <f t="shared" si="13"/>
        <v/>
      </c>
    </row>
    <row r="206" spans="1:20" x14ac:dyDescent="0.3">
      <c r="A206" s="116"/>
      <c r="B206" s="96">
        <f t="shared" si="15"/>
        <v>45124</v>
      </c>
      <c r="C206" s="43" t="str">
        <f>TEXT(Tabelle5[[#This Row],[Datum]],"tt")</f>
        <v>17</v>
      </c>
      <c r="D206" s="43" t="str">
        <f>TEXT(Tabelle5[[#This Row],[Datum]],"TTT")</f>
        <v>Mo</v>
      </c>
      <c r="E206" s="71"/>
      <c r="F206" s="71"/>
      <c r="G206" s="45"/>
      <c r="H206" s="70" t="str">
        <f>IF(F206="","",MOD(F206-E206,1)*24-Tabelle5[[#This Row],[Pause/ Zeitausgleich]])</f>
        <v/>
      </c>
      <c r="I206" s="44"/>
      <c r="J206" s="45" t="str">
        <f t="shared" si="14"/>
        <v/>
      </c>
      <c r="K206" s="45" t="str">
        <f>IF(ISNUMBER(N206),"",IF(WEEKDAY(Tabelle5[[#This Row],[Datum]],2)=6,IF(F206="","",MOD(F206-E206,1)*24-Tabelle5[[#This Row],[Pause/ Zeitausgleich]]),""))</f>
        <v/>
      </c>
      <c r="L206" s="45" t="str">
        <f>IF(ISNUMBER(N206),"",IF(WEEKDAY(Tabelle5[[#This Row],[Datum]],2)=7,IF(F206="","",MOD(F206-E206,1)*24-Tabelle5[[#This Row],[Pause/ Zeitausgleich]]),""))</f>
        <v/>
      </c>
      <c r="M206" s="45"/>
      <c r="N206" s="45" t="str">
        <f>IFERROR(IF(VLOOKUP(B206,'Feiertage-Stunden'!$B$2:$B$50,1,0),IF(F206="","",MOD(F206-E206,1)*24-Tabelle5[[#This Row],[Pause/ Zeitausgleich]])),"")</f>
        <v/>
      </c>
      <c r="O206" s="45" t="str">
        <f>IF(ISNUMBER(N206),"",IF(WEEKDAY(Tabelle5[[#This Row],[Datum]],2)=6,"",IF(WEEKDAY(Tabelle5[[#This Row],[Datum]],2)=7,"",IF(H206&gt;=8,"",SUM(8-H206)))))</f>
        <v/>
      </c>
      <c r="P206" s="99"/>
      <c r="Q206" s="99"/>
      <c r="R206" s="46" t="str">
        <f t="shared" si="12"/>
        <v/>
      </c>
      <c r="S206" s="99"/>
      <c r="T206" s="47" t="str">
        <f t="shared" si="13"/>
        <v/>
      </c>
    </row>
    <row r="207" spans="1:20" x14ac:dyDescent="0.3">
      <c r="A207" s="116"/>
      <c r="B207" s="96">
        <f t="shared" si="15"/>
        <v>45125</v>
      </c>
      <c r="C207" s="43" t="str">
        <f>TEXT(Tabelle5[[#This Row],[Datum]],"tt")</f>
        <v>18</v>
      </c>
      <c r="D207" s="43" t="str">
        <f>TEXT(Tabelle5[[#This Row],[Datum]],"TTT")</f>
        <v>Di</v>
      </c>
      <c r="E207" s="71"/>
      <c r="F207" s="71"/>
      <c r="G207" s="45"/>
      <c r="H207" s="70" t="str">
        <f>IF(F207="","",MOD(F207-E207,1)*24-Tabelle5[[#This Row],[Pause/ Zeitausgleich]])</f>
        <v/>
      </c>
      <c r="I207" s="44"/>
      <c r="J207" s="45" t="str">
        <f t="shared" si="14"/>
        <v/>
      </c>
      <c r="K207" s="45" t="str">
        <f>IF(ISNUMBER(N207),"",IF(WEEKDAY(Tabelle5[[#This Row],[Datum]],2)=6,IF(F207="","",MOD(F207-E207,1)*24-Tabelle5[[#This Row],[Pause/ Zeitausgleich]]),""))</f>
        <v/>
      </c>
      <c r="L207" s="45" t="str">
        <f>IF(ISNUMBER(N207),"",IF(WEEKDAY(Tabelle5[[#This Row],[Datum]],2)=7,IF(F207="","",MOD(F207-E207,1)*24-Tabelle5[[#This Row],[Pause/ Zeitausgleich]]),""))</f>
        <v/>
      </c>
      <c r="M207" s="45"/>
      <c r="N207" s="45" t="str">
        <f>IFERROR(IF(VLOOKUP(B207,'Feiertage-Stunden'!$B$2:$B$50,1,0),IF(F207="","",MOD(F207-E207,1)*24-Tabelle5[[#This Row],[Pause/ Zeitausgleich]])),"")</f>
        <v/>
      </c>
      <c r="O207" s="45" t="str">
        <f>IF(ISNUMBER(N207),"",IF(WEEKDAY(Tabelle5[[#This Row],[Datum]],2)=6,"",IF(WEEKDAY(Tabelle5[[#This Row],[Datum]],2)=7,"",IF(H207&gt;=8,"",SUM(8-H207)))))</f>
        <v/>
      </c>
      <c r="P207" s="99"/>
      <c r="Q207" s="99"/>
      <c r="R207" s="46" t="str">
        <f t="shared" si="12"/>
        <v/>
      </c>
      <c r="S207" s="99"/>
      <c r="T207" s="47" t="str">
        <f t="shared" si="13"/>
        <v/>
      </c>
    </row>
    <row r="208" spans="1:20" x14ac:dyDescent="0.3">
      <c r="A208" s="116"/>
      <c r="B208" s="96">
        <f t="shared" si="15"/>
        <v>45126</v>
      </c>
      <c r="C208" s="43" t="str">
        <f>TEXT(Tabelle5[[#This Row],[Datum]],"tt")</f>
        <v>19</v>
      </c>
      <c r="D208" s="43" t="str">
        <f>TEXT(Tabelle5[[#This Row],[Datum]],"TTT")</f>
        <v>Mi</v>
      </c>
      <c r="E208" s="71"/>
      <c r="F208" s="71"/>
      <c r="G208" s="45"/>
      <c r="H208" s="70" t="str">
        <f>IF(F208="","",MOD(F208-E208,1)*24-Tabelle5[[#This Row],[Pause/ Zeitausgleich]])</f>
        <v/>
      </c>
      <c r="I208" s="44"/>
      <c r="J208" s="45" t="str">
        <f t="shared" si="14"/>
        <v/>
      </c>
      <c r="K208" s="45" t="str">
        <f>IF(ISNUMBER(N208),"",IF(WEEKDAY(Tabelle5[[#This Row],[Datum]],2)=6,IF(F208="","",MOD(F208-E208,1)*24-Tabelle5[[#This Row],[Pause/ Zeitausgleich]]),""))</f>
        <v/>
      </c>
      <c r="L208" s="45" t="str">
        <f>IF(ISNUMBER(N208),"",IF(WEEKDAY(Tabelle5[[#This Row],[Datum]],2)=7,IF(F208="","",MOD(F208-E208,1)*24-Tabelle5[[#This Row],[Pause/ Zeitausgleich]]),""))</f>
        <v/>
      </c>
      <c r="M208" s="45"/>
      <c r="N208" s="45" t="str">
        <f>IFERROR(IF(VLOOKUP(B208,'Feiertage-Stunden'!$B$2:$B$50,1,0),IF(F208="","",MOD(F208-E208,1)*24-Tabelle5[[#This Row],[Pause/ Zeitausgleich]])),"")</f>
        <v/>
      </c>
      <c r="O208" s="45" t="str">
        <f>IF(ISNUMBER(N208),"",IF(WEEKDAY(Tabelle5[[#This Row],[Datum]],2)=6,"",IF(WEEKDAY(Tabelle5[[#This Row],[Datum]],2)=7,"",IF(H208&gt;=8,"",SUM(8-H208)))))</f>
        <v/>
      </c>
      <c r="P208" s="99"/>
      <c r="Q208" s="99"/>
      <c r="R208" s="46" t="str">
        <f t="shared" si="12"/>
        <v/>
      </c>
      <c r="S208" s="99"/>
      <c r="T208" s="47" t="str">
        <f t="shared" si="13"/>
        <v/>
      </c>
    </row>
    <row r="209" spans="1:20" x14ac:dyDescent="0.3">
      <c r="A209" s="116"/>
      <c r="B209" s="96">
        <f t="shared" si="15"/>
        <v>45127</v>
      </c>
      <c r="C209" s="43" t="str">
        <f>TEXT(Tabelle5[[#This Row],[Datum]],"tt")</f>
        <v>20</v>
      </c>
      <c r="D209" s="43" t="str">
        <f>TEXT(Tabelle5[[#This Row],[Datum]],"TTT")</f>
        <v>Do</v>
      </c>
      <c r="E209" s="71"/>
      <c r="F209" s="71"/>
      <c r="G209" s="45"/>
      <c r="H209" s="70" t="str">
        <f>IF(F209="","",MOD(F209-E209,1)*24-Tabelle5[[#This Row],[Pause/ Zeitausgleich]])</f>
        <v/>
      </c>
      <c r="I209" s="44"/>
      <c r="J209" s="45" t="str">
        <f t="shared" si="14"/>
        <v/>
      </c>
      <c r="K209" s="45" t="str">
        <f>IF(ISNUMBER(N209),"",IF(WEEKDAY(Tabelle5[[#This Row],[Datum]],2)=6,IF(F209="","",MOD(F209-E209,1)*24-Tabelle5[[#This Row],[Pause/ Zeitausgleich]]),""))</f>
        <v/>
      </c>
      <c r="L209" s="45" t="str">
        <f>IF(ISNUMBER(N209),"",IF(WEEKDAY(Tabelle5[[#This Row],[Datum]],2)=7,IF(F209="","",MOD(F209-E209,1)*24-Tabelle5[[#This Row],[Pause/ Zeitausgleich]]),""))</f>
        <v/>
      </c>
      <c r="M209" s="45"/>
      <c r="N209" s="45" t="str">
        <f>IFERROR(IF(VLOOKUP(B209,'Feiertage-Stunden'!$B$2:$B$50,1,0),IF(F209="","",MOD(F209-E209,1)*24-Tabelle5[[#This Row],[Pause/ Zeitausgleich]])),"")</f>
        <v/>
      </c>
      <c r="O209" s="45" t="str">
        <f>IF(ISNUMBER(N209),"",IF(WEEKDAY(Tabelle5[[#This Row],[Datum]],2)=6,"",IF(WEEKDAY(Tabelle5[[#This Row],[Datum]],2)=7,"",IF(H209&gt;=8,"",SUM(8-H209)))))</f>
        <v/>
      </c>
      <c r="P209" s="99"/>
      <c r="Q209" s="99"/>
      <c r="R209" s="46" t="str">
        <f t="shared" si="12"/>
        <v/>
      </c>
      <c r="S209" s="99"/>
      <c r="T209" s="47" t="str">
        <f t="shared" si="13"/>
        <v/>
      </c>
    </row>
    <row r="210" spans="1:20" x14ac:dyDescent="0.3">
      <c r="A210" s="116"/>
      <c r="B210" s="96">
        <f t="shared" si="15"/>
        <v>45128</v>
      </c>
      <c r="C210" s="43" t="str">
        <f>TEXT(Tabelle5[[#This Row],[Datum]],"tt")</f>
        <v>21</v>
      </c>
      <c r="D210" s="43" t="str">
        <f>TEXT(Tabelle5[[#This Row],[Datum]],"TTT")</f>
        <v>Fr</v>
      </c>
      <c r="E210" s="71"/>
      <c r="F210" s="71"/>
      <c r="G210" s="45"/>
      <c r="H210" s="70" t="str">
        <f>IF(F210="","",MOD(F210-E210,1)*24-Tabelle5[[#This Row],[Pause/ Zeitausgleich]])</f>
        <v/>
      </c>
      <c r="I210" s="44"/>
      <c r="J210" s="45" t="str">
        <f t="shared" si="14"/>
        <v/>
      </c>
      <c r="K210" s="45" t="str">
        <f>IF(ISNUMBER(N210),"",IF(WEEKDAY(Tabelle5[[#This Row],[Datum]],2)=6,IF(F210="","",MOD(F210-E210,1)*24-Tabelle5[[#This Row],[Pause/ Zeitausgleich]]),""))</f>
        <v/>
      </c>
      <c r="L210" s="45" t="str">
        <f>IF(ISNUMBER(N210),"",IF(WEEKDAY(Tabelle5[[#This Row],[Datum]],2)=7,IF(F210="","",MOD(F210-E210,1)*24-Tabelle5[[#This Row],[Pause/ Zeitausgleich]]),""))</f>
        <v/>
      </c>
      <c r="M210" s="45"/>
      <c r="N210" s="45" t="str">
        <f>IFERROR(IF(VLOOKUP(B210,'Feiertage-Stunden'!$B$2:$B$50,1,0),IF(F210="","",MOD(F210-E210,1)*24-Tabelle5[[#This Row],[Pause/ Zeitausgleich]])),"")</f>
        <v/>
      </c>
      <c r="O210" s="45" t="str">
        <f>IF(ISNUMBER(N210),"",IF(WEEKDAY(Tabelle5[[#This Row],[Datum]],2)=6,"",IF(WEEKDAY(Tabelle5[[#This Row],[Datum]],2)=7,"",IF(H210&gt;=8,"",SUM(8-H210)))))</f>
        <v/>
      </c>
      <c r="P210" s="99"/>
      <c r="Q210" s="99"/>
      <c r="R210" s="46" t="str">
        <f t="shared" si="12"/>
        <v/>
      </c>
      <c r="S210" s="99"/>
      <c r="T210" s="47" t="str">
        <f t="shared" si="13"/>
        <v/>
      </c>
    </row>
    <row r="211" spans="1:20" x14ac:dyDescent="0.3">
      <c r="A211" s="116"/>
      <c r="B211" s="96">
        <f t="shared" si="15"/>
        <v>45129</v>
      </c>
      <c r="C211" s="43" t="str">
        <f>TEXT(Tabelle5[[#This Row],[Datum]],"tt")</f>
        <v>22</v>
      </c>
      <c r="D211" s="43" t="str">
        <f>TEXT(Tabelle5[[#This Row],[Datum]],"TTT")</f>
        <v>Sa</v>
      </c>
      <c r="E211" s="71"/>
      <c r="F211" s="71"/>
      <c r="G211" s="45"/>
      <c r="H211" s="70" t="str">
        <f>IF(F211="","",MOD(F211-E211,1)*24-Tabelle5[[#This Row],[Pause/ Zeitausgleich]])</f>
        <v/>
      </c>
      <c r="I211" s="44"/>
      <c r="J211" s="45" t="str">
        <f t="shared" si="14"/>
        <v/>
      </c>
      <c r="K211" s="45" t="str">
        <f>IF(ISNUMBER(N211),"",IF(WEEKDAY(Tabelle5[[#This Row],[Datum]],2)=6,IF(F211="","",MOD(F211-E211,1)*24-Tabelle5[[#This Row],[Pause/ Zeitausgleich]]),""))</f>
        <v/>
      </c>
      <c r="L211" s="45" t="str">
        <f>IF(ISNUMBER(N211),"",IF(WEEKDAY(Tabelle5[[#This Row],[Datum]],2)=7,IF(F211="","",MOD(F211-E211,1)*24-Tabelle5[[#This Row],[Pause/ Zeitausgleich]]),""))</f>
        <v/>
      </c>
      <c r="M211" s="45"/>
      <c r="N211" s="45" t="str">
        <f>IFERROR(IF(VLOOKUP(B211,'Feiertage-Stunden'!$B$2:$B$50,1,0),IF(F211="","",MOD(F211-E211,1)*24-Tabelle5[[#This Row],[Pause/ Zeitausgleich]])),"")</f>
        <v/>
      </c>
      <c r="O211" s="45" t="str">
        <f>IF(ISNUMBER(N211),"",IF(WEEKDAY(Tabelle5[[#This Row],[Datum]],2)=6,"",IF(WEEKDAY(Tabelle5[[#This Row],[Datum]],2)=7,"",IF(H211&gt;=8,"",SUM(8-H211)))))</f>
        <v/>
      </c>
      <c r="P211" s="99"/>
      <c r="Q211" s="99"/>
      <c r="R211" s="46" t="str">
        <f t="shared" si="12"/>
        <v/>
      </c>
      <c r="S211" s="99"/>
      <c r="T211" s="47" t="str">
        <f t="shared" si="13"/>
        <v/>
      </c>
    </row>
    <row r="212" spans="1:20" x14ac:dyDescent="0.3">
      <c r="A212" s="116"/>
      <c r="B212" s="96">
        <f t="shared" si="15"/>
        <v>45130</v>
      </c>
      <c r="C212" s="43" t="str">
        <f>TEXT(Tabelle5[[#This Row],[Datum]],"tt")</f>
        <v>23</v>
      </c>
      <c r="D212" s="43" t="str">
        <f>TEXT(Tabelle5[[#This Row],[Datum]],"TTT")</f>
        <v>So</v>
      </c>
      <c r="E212" s="71"/>
      <c r="F212" s="71"/>
      <c r="G212" s="45"/>
      <c r="H212" s="70" t="str">
        <f>IF(F212="","",MOD(F212-E212,1)*24-Tabelle5[[#This Row],[Pause/ Zeitausgleich]])</f>
        <v/>
      </c>
      <c r="I212" s="44"/>
      <c r="J212" s="45" t="str">
        <f t="shared" si="14"/>
        <v/>
      </c>
      <c r="K212" s="45" t="str">
        <f>IF(ISNUMBER(N212),"",IF(WEEKDAY(Tabelle5[[#This Row],[Datum]],2)=6,IF(F212="","",MOD(F212-E212,1)*24-Tabelle5[[#This Row],[Pause/ Zeitausgleich]]),""))</f>
        <v/>
      </c>
      <c r="L212" s="45" t="str">
        <f>IF(ISNUMBER(N212),"",IF(WEEKDAY(Tabelle5[[#This Row],[Datum]],2)=7,IF(F212="","",MOD(F212-E212,1)*24-Tabelle5[[#This Row],[Pause/ Zeitausgleich]]),""))</f>
        <v/>
      </c>
      <c r="M212" s="45"/>
      <c r="N212" s="45" t="str">
        <f>IFERROR(IF(VLOOKUP(B212,'Feiertage-Stunden'!$B$2:$B$50,1,0),IF(F212="","",MOD(F212-E212,1)*24-Tabelle5[[#This Row],[Pause/ Zeitausgleich]])),"")</f>
        <v/>
      </c>
      <c r="O212" s="45" t="str">
        <f>IF(ISNUMBER(N212),"",IF(WEEKDAY(Tabelle5[[#This Row],[Datum]],2)=6,"",IF(WEEKDAY(Tabelle5[[#This Row],[Datum]],2)=7,"",IF(H212&gt;=8,"",SUM(8-H212)))))</f>
        <v/>
      </c>
      <c r="P212" s="99"/>
      <c r="Q212" s="99"/>
      <c r="R212" s="46" t="str">
        <f t="shared" si="12"/>
        <v/>
      </c>
      <c r="S212" s="99"/>
      <c r="T212" s="47" t="str">
        <f t="shared" si="13"/>
        <v/>
      </c>
    </row>
    <row r="213" spans="1:20" x14ac:dyDescent="0.3">
      <c r="A213" s="116"/>
      <c r="B213" s="96">
        <f t="shared" si="15"/>
        <v>45131</v>
      </c>
      <c r="C213" s="43" t="str">
        <f>TEXT(Tabelle5[[#This Row],[Datum]],"tt")</f>
        <v>24</v>
      </c>
      <c r="D213" s="43" t="str">
        <f>TEXT(Tabelle5[[#This Row],[Datum]],"TTT")</f>
        <v>Mo</v>
      </c>
      <c r="E213" s="71"/>
      <c r="F213" s="71"/>
      <c r="G213" s="45"/>
      <c r="H213" s="70" t="str">
        <f>IF(F213="","",MOD(F213-E213,1)*24-Tabelle5[[#This Row],[Pause/ Zeitausgleich]])</f>
        <v/>
      </c>
      <c r="I213" s="44"/>
      <c r="J213" s="45" t="str">
        <f t="shared" si="14"/>
        <v/>
      </c>
      <c r="K213" s="45" t="str">
        <f>IF(ISNUMBER(N213),"",IF(WEEKDAY(Tabelle5[[#This Row],[Datum]],2)=6,IF(F213="","",MOD(F213-E213,1)*24-Tabelle5[[#This Row],[Pause/ Zeitausgleich]]),""))</f>
        <v/>
      </c>
      <c r="L213" s="45" t="str">
        <f>IF(ISNUMBER(N213),"",IF(WEEKDAY(Tabelle5[[#This Row],[Datum]],2)=7,IF(F213="","",MOD(F213-E213,1)*24-Tabelle5[[#This Row],[Pause/ Zeitausgleich]]),""))</f>
        <v/>
      </c>
      <c r="M213" s="45"/>
      <c r="N213" s="45" t="str">
        <f>IFERROR(IF(VLOOKUP(B213,'Feiertage-Stunden'!$B$2:$B$50,1,0),IF(F213="","",MOD(F213-E213,1)*24-Tabelle5[[#This Row],[Pause/ Zeitausgleich]])),"")</f>
        <v/>
      </c>
      <c r="O213" s="45" t="str">
        <f>IF(ISNUMBER(N213),"",IF(WEEKDAY(Tabelle5[[#This Row],[Datum]],2)=6,"",IF(WEEKDAY(Tabelle5[[#This Row],[Datum]],2)=7,"",IF(H213&gt;=8,"",SUM(8-H213)))))</f>
        <v/>
      </c>
      <c r="P213" s="99"/>
      <c r="Q213" s="99"/>
      <c r="R213" s="46" t="str">
        <f t="shared" si="12"/>
        <v/>
      </c>
      <c r="S213" s="99"/>
      <c r="T213" s="47" t="str">
        <f t="shared" si="13"/>
        <v/>
      </c>
    </row>
    <row r="214" spans="1:20" x14ac:dyDescent="0.3">
      <c r="A214" s="116"/>
      <c r="B214" s="96">
        <f t="shared" si="15"/>
        <v>45132</v>
      </c>
      <c r="C214" s="43" t="str">
        <f>TEXT(Tabelle5[[#This Row],[Datum]],"tt")</f>
        <v>25</v>
      </c>
      <c r="D214" s="43" t="str">
        <f>TEXT(Tabelle5[[#This Row],[Datum]],"TTT")</f>
        <v>Di</v>
      </c>
      <c r="E214" s="71"/>
      <c r="F214" s="71"/>
      <c r="G214" s="45"/>
      <c r="H214" s="70" t="str">
        <f>IF(F214="","",MOD(F214-E214,1)*24-Tabelle5[[#This Row],[Pause/ Zeitausgleich]])</f>
        <v/>
      </c>
      <c r="I214" s="44"/>
      <c r="J214" s="45" t="str">
        <f t="shared" si="14"/>
        <v/>
      </c>
      <c r="K214" s="45" t="str">
        <f>IF(ISNUMBER(N214),"",IF(WEEKDAY(Tabelle5[[#This Row],[Datum]],2)=6,IF(F214="","",MOD(F214-E214,1)*24-Tabelle5[[#This Row],[Pause/ Zeitausgleich]]),""))</f>
        <v/>
      </c>
      <c r="L214" s="45" t="str">
        <f>IF(ISNUMBER(N214),"",IF(WEEKDAY(Tabelle5[[#This Row],[Datum]],2)=7,IF(F214="","",MOD(F214-E214,1)*24-Tabelle5[[#This Row],[Pause/ Zeitausgleich]]),""))</f>
        <v/>
      </c>
      <c r="M214" s="45"/>
      <c r="N214" s="45" t="str">
        <f>IFERROR(IF(VLOOKUP(B214,'Feiertage-Stunden'!$B$2:$B$50,1,0),IF(F214="","",MOD(F214-E214,1)*24-Tabelle5[[#This Row],[Pause/ Zeitausgleich]])),"")</f>
        <v/>
      </c>
      <c r="O214" s="45" t="str">
        <f>IF(ISNUMBER(N214),"",IF(WEEKDAY(Tabelle5[[#This Row],[Datum]],2)=6,"",IF(WEEKDAY(Tabelle5[[#This Row],[Datum]],2)=7,"",IF(H214&gt;=8,"",SUM(8-H214)))))</f>
        <v/>
      </c>
      <c r="P214" s="99"/>
      <c r="Q214" s="99"/>
      <c r="R214" s="46" t="str">
        <f t="shared" si="12"/>
        <v/>
      </c>
      <c r="S214" s="99"/>
      <c r="T214" s="47" t="str">
        <f t="shared" si="13"/>
        <v/>
      </c>
    </row>
    <row r="215" spans="1:20" x14ac:dyDescent="0.3">
      <c r="A215" s="116"/>
      <c r="B215" s="96">
        <f t="shared" si="15"/>
        <v>45133</v>
      </c>
      <c r="C215" s="43" t="str">
        <f>TEXT(Tabelle5[[#This Row],[Datum]],"tt")</f>
        <v>26</v>
      </c>
      <c r="D215" s="43" t="str">
        <f>TEXT(Tabelle5[[#This Row],[Datum]],"TTT")</f>
        <v>Mi</v>
      </c>
      <c r="E215" s="71"/>
      <c r="F215" s="71"/>
      <c r="G215" s="45"/>
      <c r="H215" s="70" t="str">
        <f>IF(F215="","",MOD(F215-E215,1)*24-Tabelle5[[#This Row],[Pause/ Zeitausgleich]])</f>
        <v/>
      </c>
      <c r="I215" s="44"/>
      <c r="J215" s="45" t="str">
        <f t="shared" si="14"/>
        <v/>
      </c>
      <c r="K215" s="45" t="str">
        <f>IF(ISNUMBER(N215),"",IF(WEEKDAY(Tabelle5[[#This Row],[Datum]],2)=6,IF(F215="","",MOD(F215-E215,1)*24-Tabelle5[[#This Row],[Pause/ Zeitausgleich]]),""))</f>
        <v/>
      </c>
      <c r="L215" s="45" t="str">
        <f>IF(ISNUMBER(N215),"",IF(WEEKDAY(Tabelle5[[#This Row],[Datum]],2)=7,IF(F215="","",MOD(F215-E215,1)*24-Tabelle5[[#This Row],[Pause/ Zeitausgleich]]),""))</f>
        <v/>
      </c>
      <c r="M215" s="45"/>
      <c r="N215" s="45" t="str">
        <f>IFERROR(IF(VLOOKUP(B215,'Feiertage-Stunden'!$B$2:$B$50,1,0),IF(F215="","",MOD(F215-E215,1)*24-Tabelle5[[#This Row],[Pause/ Zeitausgleich]])),"")</f>
        <v/>
      </c>
      <c r="O215" s="45" t="str">
        <f>IF(ISNUMBER(N215),"",IF(WEEKDAY(Tabelle5[[#This Row],[Datum]],2)=6,"",IF(WEEKDAY(Tabelle5[[#This Row],[Datum]],2)=7,"",IF(H215&gt;=8,"",SUM(8-H215)))))</f>
        <v/>
      </c>
      <c r="P215" s="99"/>
      <c r="Q215" s="99"/>
      <c r="R215" s="46" t="str">
        <f t="shared" si="12"/>
        <v/>
      </c>
      <c r="S215" s="99"/>
      <c r="T215" s="47" t="str">
        <f t="shared" si="13"/>
        <v/>
      </c>
    </row>
    <row r="216" spans="1:20" x14ac:dyDescent="0.3">
      <c r="A216" s="116"/>
      <c r="B216" s="96">
        <f t="shared" si="15"/>
        <v>45134</v>
      </c>
      <c r="C216" s="43" t="str">
        <f>TEXT(Tabelle5[[#This Row],[Datum]],"tt")</f>
        <v>27</v>
      </c>
      <c r="D216" s="43" t="str">
        <f>TEXT(Tabelle5[[#This Row],[Datum]],"TTT")</f>
        <v>Do</v>
      </c>
      <c r="E216" s="71"/>
      <c r="F216" s="71"/>
      <c r="G216" s="45"/>
      <c r="H216" s="70" t="str">
        <f>IF(F216="","",MOD(F216-E216,1)*24-Tabelle5[[#This Row],[Pause/ Zeitausgleich]])</f>
        <v/>
      </c>
      <c r="I216" s="44"/>
      <c r="J216" s="45" t="str">
        <f t="shared" si="14"/>
        <v/>
      </c>
      <c r="K216" s="45" t="str">
        <f>IF(ISNUMBER(N216),"",IF(WEEKDAY(Tabelle5[[#This Row],[Datum]],2)=6,IF(F216="","",MOD(F216-E216,1)*24-Tabelle5[[#This Row],[Pause/ Zeitausgleich]]),""))</f>
        <v/>
      </c>
      <c r="L216" s="45" t="str">
        <f>IF(ISNUMBER(N216),"",IF(WEEKDAY(Tabelle5[[#This Row],[Datum]],2)=7,IF(F216="","",MOD(F216-E216,1)*24-Tabelle5[[#This Row],[Pause/ Zeitausgleich]]),""))</f>
        <v/>
      </c>
      <c r="M216" s="45"/>
      <c r="N216" s="45" t="str">
        <f>IFERROR(IF(VLOOKUP(B216,'Feiertage-Stunden'!$B$2:$B$50,1,0),IF(F216="","",MOD(F216-E216,1)*24-Tabelle5[[#This Row],[Pause/ Zeitausgleich]])),"")</f>
        <v/>
      </c>
      <c r="O216" s="45" t="str">
        <f>IF(ISNUMBER(N216),"",IF(WEEKDAY(Tabelle5[[#This Row],[Datum]],2)=6,"",IF(WEEKDAY(Tabelle5[[#This Row],[Datum]],2)=7,"",IF(H216&gt;=8,"",SUM(8-H216)))))</f>
        <v/>
      </c>
      <c r="P216" s="99"/>
      <c r="Q216" s="99"/>
      <c r="R216" s="46" t="str">
        <f t="shared" si="12"/>
        <v/>
      </c>
      <c r="S216" s="99"/>
      <c r="T216" s="47" t="str">
        <f t="shared" si="13"/>
        <v/>
      </c>
    </row>
    <row r="217" spans="1:20" x14ac:dyDescent="0.3">
      <c r="A217" s="116"/>
      <c r="B217" s="96">
        <f t="shared" si="15"/>
        <v>45135</v>
      </c>
      <c r="C217" s="43" t="str">
        <f>TEXT(Tabelle5[[#This Row],[Datum]],"tt")</f>
        <v>28</v>
      </c>
      <c r="D217" s="43" t="str">
        <f>TEXT(Tabelle5[[#This Row],[Datum]],"TTT")</f>
        <v>Fr</v>
      </c>
      <c r="E217" s="71"/>
      <c r="F217" s="71"/>
      <c r="G217" s="45"/>
      <c r="H217" s="70" t="str">
        <f>IF(F217="","",MOD(F217-E217,1)*24-Tabelle5[[#This Row],[Pause/ Zeitausgleich]])</f>
        <v/>
      </c>
      <c r="I217" s="44"/>
      <c r="J217" s="45" t="str">
        <f t="shared" si="14"/>
        <v/>
      </c>
      <c r="K217" s="45" t="str">
        <f>IF(ISNUMBER(N217),"",IF(WEEKDAY(Tabelle5[[#This Row],[Datum]],2)=6,IF(F217="","",MOD(F217-E217,1)*24-Tabelle5[[#This Row],[Pause/ Zeitausgleich]]),""))</f>
        <v/>
      </c>
      <c r="L217" s="45" t="str">
        <f>IF(ISNUMBER(N217),"",IF(WEEKDAY(Tabelle5[[#This Row],[Datum]],2)=7,IF(F217="","",MOD(F217-E217,1)*24-Tabelle5[[#This Row],[Pause/ Zeitausgleich]]),""))</f>
        <v/>
      </c>
      <c r="M217" s="45"/>
      <c r="N217" s="45" t="str">
        <f>IFERROR(IF(VLOOKUP(B217,'Feiertage-Stunden'!$B$2:$B$50,1,0),IF(F217="","",MOD(F217-E217,1)*24-Tabelle5[[#This Row],[Pause/ Zeitausgleich]])),"")</f>
        <v/>
      </c>
      <c r="O217" s="45" t="str">
        <f>IF(ISNUMBER(N217),"",IF(WEEKDAY(Tabelle5[[#This Row],[Datum]],2)=6,"",IF(WEEKDAY(Tabelle5[[#This Row],[Datum]],2)=7,"",IF(H217&gt;=8,"",SUM(8-H217)))))</f>
        <v/>
      </c>
      <c r="P217" s="99"/>
      <c r="Q217" s="99"/>
      <c r="R217" s="46" t="str">
        <f t="shared" si="12"/>
        <v/>
      </c>
      <c r="S217" s="99"/>
      <c r="T217" s="47" t="str">
        <f t="shared" si="13"/>
        <v/>
      </c>
    </row>
    <row r="218" spans="1:20" x14ac:dyDescent="0.3">
      <c r="A218" s="116"/>
      <c r="B218" s="96">
        <f t="shared" si="15"/>
        <v>45136</v>
      </c>
      <c r="C218" s="43" t="str">
        <f>TEXT(Tabelle5[[#This Row],[Datum]],"tt")</f>
        <v>29</v>
      </c>
      <c r="D218" s="43" t="str">
        <f>TEXT(Tabelle5[[#This Row],[Datum]],"TTT")</f>
        <v>Sa</v>
      </c>
      <c r="E218" s="71"/>
      <c r="F218" s="71"/>
      <c r="G218" s="45"/>
      <c r="H218" s="70" t="str">
        <f>IF(F218="","",MOD(F218-E218,1)*24-Tabelle5[[#This Row],[Pause/ Zeitausgleich]])</f>
        <v/>
      </c>
      <c r="I218" s="44"/>
      <c r="J218" s="45" t="str">
        <f t="shared" si="14"/>
        <v/>
      </c>
      <c r="K218" s="45" t="str">
        <f>IF(ISNUMBER(N218),"",IF(WEEKDAY(Tabelle5[[#This Row],[Datum]],2)=6,IF(F218="","",MOD(F218-E218,1)*24-Tabelle5[[#This Row],[Pause/ Zeitausgleich]]),""))</f>
        <v/>
      </c>
      <c r="L218" s="45" t="str">
        <f>IF(ISNUMBER(N218),"",IF(WEEKDAY(Tabelle5[[#This Row],[Datum]],2)=7,IF(F218="","",MOD(F218-E218,1)*24-Tabelle5[[#This Row],[Pause/ Zeitausgleich]]),""))</f>
        <v/>
      </c>
      <c r="M218" s="45"/>
      <c r="N218" s="45" t="str">
        <f>IFERROR(IF(VLOOKUP(B218,'Feiertage-Stunden'!$B$2:$B$50,1,0),IF(F218="","",MOD(F218-E218,1)*24-Tabelle5[[#This Row],[Pause/ Zeitausgleich]])),"")</f>
        <v/>
      </c>
      <c r="O218" s="45" t="str">
        <f>IF(ISNUMBER(N218),"",IF(WEEKDAY(Tabelle5[[#This Row],[Datum]],2)=6,"",IF(WEEKDAY(Tabelle5[[#This Row],[Datum]],2)=7,"",IF(H218&gt;=8,"",SUM(8-H218)))))</f>
        <v/>
      </c>
      <c r="P218" s="99"/>
      <c r="Q218" s="99"/>
      <c r="R218" s="46" t="str">
        <f t="shared" si="12"/>
        <v/>
      </c>
      <c r="S218" s="99"/>
      <c r="T218" s="47" t="str">
        <f t="shared" si="13"/>
        <v/>
      </c>
    </row>
    <row r="219" spans="1:20" x14ac:dyDescent="0.3">
      <c r="A219" s="116"/>
      <c r="B219" s="96">
        <f t="shared" si="15"/>
        <v>45137</v>
      </c>
      <c r="C219" s="43" t="str">
        <f>TEXT(Tabelle5[[#This Row],[Datum]],"tt")</f>
        <v>30</v>
      </c>
      <c r="D219" s="43" t="str">
        <f>TEXT(Tabelle5[[#This Row],[Datum]],"TTT")</f>
        <v>So</v>
      </c>
      <c r="E219" s="71"/>
      <c r="F219" s="71"/>
      <c r="G219" s="45"/>
      <c r="H219" s="70" t="str">
        <f>IF(F219="","",MOD(F219-E219,1)*24-Tabelle5[[#This Row],[Pause/ Zeitausgleich]])</f>
        <v/>
      </c>
      <c r="I219" s="44"/>
      <c r="J219" s="45" t="str">
        <f t="shared" si="14"/>
        <v/>
      </c>
      <c r="K219" s="45" t="str">
        <f>IF(ISNUMBER(N219),"",IF(WEEKDAY(Tabelle5[[#This Row],[Datum]],2)=6,IF(F219="","",MOD(F219-E219,1)*24-Tabelle5[[#This Row],[Pause/ Zeitausgleich]]),""))</f>
        <v/>
      </c>
      <c r="L219" s="45" t="str">
        <f>IF(ISNUMBER(N219),"",IF(WEEKDAY(Tabelle5[[#This Row],[Datum]],2)=7,IF(F219="","",MOD(F219-E219,1)*24-Tabelle5[[#This Row],[Pause/ Zeitausgleich]]),""))</f>
        <v/>
      </c>
      <c r="M219" s="45"/>
      <c r="N219" s="45" t="str">
        <f>IFERROR(IF(VLOOKUP(B219,'Feiertage-Stunden'!$B$2:$B$50,1,0),IF(F219="","",MOD(F219-E219,1)*24-Tabelle5[[#This Row],[Pause/ Zeitausgleich]])),"")</f>
        <v/>
      </c>
      <c r="O219" s="45" t="str">
        <f>IF(ISNUMBER(N219),"",IF(WEEKDAY(Tabelle5[[#This Row],[Datum]],2)=6,"",IF(WEEKDAY(Tabelle5[[#This Row],[Datum]],2)=7,"",IF(H219&gt;=8,"",SUM(8-H219)))))</f>
        <v/>
      </c>
      <c r="P219" s="99"/>
      <c r="Q219" s="99"/>
      <c r="R219" s="46" t="str">
        <f t="shared" si="12"/>
        <v/>
      </c>
      <c r="S219" s="99"/>
      <c r="T219" s="47" t="str">
        <f t="shared" si="13"/>
        <v/>
      </c>
    </row>
    <row r="220" spans="1:20" x14ac:dyDescent="0.3">
      <c r="A220" s="116"/>
      <c r="B220" s="96">
        <f t="shared" si="15"/>
        <v>45138</v>
      </c>
      <c r="C220" s="43" t="str">
        <f>TEXT(Tabelle5[[#This Row],[Datum]],"tt")</f>
        <v>31</v>
      </c>
      <c r="D220" s="43" t="str">
        <f>TEXT(Tabelle5[[#This Row],[Datum]],"TTT")</f>
        <v>Mo</v>
      </c>
      <c r="E220" s="71"/>
      <c r="F220" s="71"/>
      <c r="G220" s="45"/>
      <c r="H220" s="70" t="str">
        <f>IF(F220="","",MOD(F220-E220,1)*24-Tabelle5[[#This Row],[Pause/ Zeitausgleich]])</f>
        <v/>
      </c>
      <c r="I220" s="44"/>
      <c r="J220" s="45" t="str">
        <f t="shared" si="14"/>
        <v/>
      </c>
      <c r="K220" s="45" t="str">
        <f>IF(ISNUMBER(N220),"",IF(WEEKDAY(Tabelle5[[#This Row],[Datum]],2)=6,IF(F220="","",MOD(F220-E220,1)*24-Tabelle5[[#This Row],[Pause/ Zeitausgleich]]),""))</f>
        <v/>
      </c>
      <c r="L220" s="45" t="str">
        <f>IF(ISNUMBER(N220),"",IF(WEEKDAY(Tabelle5[[#This Row],[Datum]],2)=7,IF(F220="","",MOD(F220-E220,1)*24-Tabelle5[[#This Row],[Pause/ Zeitausgleich]]),""))</f>
        <v/>
      </c>
      <c r="M220" s="45"/>
      <c r="N220" s="45" t="str">
        <f>IFERROR(IF(VLOOKUP(B220,'Feiertage-Stunden'!$B$2:$B$50,1,0),IF(F220="","",MOD(F220-E220,1)*24-Tabelle5[[#This Row],[Pause/ Zeitausgleich]])),"")</f>
        <v/>
      </c>
      <c r="O220" s="45" t="str">
        <f>IF(ISNUMBER(N220),"",IF(WEEKDAY(Tabelle5[[#This Row],[Datum]],2)=6,"",IF(WEEKDAY(Tabelle5[[#This Row],[Datum]],2)=7,"",IF(H220&gt;=8,"",SUM(8-H220)))))</f>
        <v/>
      </c>
      <c r="P220" s="99"/>
      <c r="Q220" s="99"/>
      <c r="R220" s="46" t="str">
        <f t="shared" si="12"/>
        <v/>
      </c>
      <c r="S220" s="99"/>
      <c r="T220" s="47" t="str">
        <f t="shared" si="13"/>
        <v/>
      </c>
    </row>
    <row r="221" spans="1:20" x14ac:dyDescent="0.3">
      <c r="A221" s="122" t="str">
        <f>TEXT(B221,"MMMM")</f>
        <v>August</v>
      </c>
      <c r="B221" s="96">
        <f t="shared" si="15"/>
        <v>45139</v>
      </c>
      <c r="C221" s="43" t="str">
        <f>TEXT(Tabelle5[[#This Row],[Datum]],"tt")</f>
        <v>01</v>
      </c>
      <c r="D221" s="43" t="str">
        <f>TEXT(Tabelle5[[#This Row],[Datum]],"TTT")</f>
        <v>Di</v>
      </c>
      <c r="E221" s="71"/>
      <c r="F221" s="71"/>
      <c r="G221" s="45"/>
      <c r="H221" s="70" t="str">
        <f>IF(F221="","",MOD(F221-E221,1)*24-Tabelle5[[#This Row],[Pause/ Zeitausgleich]])</f>
        <v/>
      </c>
      <c r="I221" s="44"/>
      <c r="J221" s="45" t="str">
        <f t="shared" si="14"/>
        <v/>
      </c>
      <c r="K221" s="45" t="str">
        <f>IF(ISNUMBER(N221),"",IF(WEEKDAY(Tabelle5[[#This Row],[Datum]],2)=6,IF(F221="","",MOD(F221-E221,1)*24-Tabelle5[[#This Row],[Pause/ Zeitausgleich]]),""))</f>
        <v/>
      </c>
      <c r="L221" s="45" t="str">
        <f>IF(ISNUMBER(N221),"",IF(WEEKDAY(Tabelle5[[#This Row],[Datum]],2)=7,IF(F221="","",MOD(F221-E221,1)*24-Tabelle5[[#This Row],[Pause/ Zeitausgleich]]),""))</f>
        <v/>
      </c>
      <c r="M221" s="45"/>
      <c r="N221" s="45" t="str">
        <f>IFERROR(IF(VLOOKUP(B221,'Feiertage-Stunden'!$B$2:$B$50,1,0),IF(F221="","",MOD(F221-E221,1)*24-Tabelle5[[#This Row],[Pause/ Zeitausgleich]])),"")</f>
        <v/>
      </c>
      <c r="O221" s="45" t="str">
        <f>IF(ISNUMBER(N221),"",IF(WEEKDAY(Tabelle5[[#This Row],[Datum]],2)=6,"",IF(WEEKDAY(Tabelle5[[#This Row],[Datum]],2)=7,"",IF(H221&gt;=8,"",SUM(8-H221)))))</f>
        <v/>
      </c>
      <c r="P221" s="99"/>
      <c r="Q221" s="99"/>
      <c r="R221" s="46" t="str">
        <f t="shared" si="12"/>
        <v/>
      </c>
      <c r="S221" s="99"/>
      <c r="T221" s="47" t="str">
        <f t="shared" si="13"/>
        <v/>
      </c>
    </row>
    <row r="222" spans="1:20" x14ac:dyDescent="0.3">
      <c r="A222" s="122"/>
      <c r="B222" s="96">
        <f t="shared" si="15"/>
        <v>45140</v>
      </c>
      <c r="C222" s="43" t="str">
        <f>TEXT(Tabelle5[[#This Row],[Datum]],"tt")</f>
        <v>02</v>
      </c>
      <c r="D222" s="43" t="str">
        <f>TEXT(Tabelle5[[#This Row],[Datum]],"TTT")</f>
        <v>Mi</v>
      </c>
      <c r="E222" s="71"/>
      <c r="F222" s="71"/>
      <c r="G222" s="45"/>
      <c r="H222" s="70" t="str">
        <f>IF(F222="","",MOD(F222-E222,1)*24-Tabelle5[[#This Row],[Pause/ Zeitausgleich]])</f>
        <v/>
      </c>
      <c r="I222" s="44"/>
      <c r="J222" s="45" t="str">
        <f t="shared" si="14"/>
        <v/>
      </c>
      <c r="K222" s="45" t="str">
        <f>IF(ISNUMBER(N222),"",IF(WEEKDAY(Tabelle5[[#This Row],[Datum]],2)=6,IF(F222="","",MOD(F222-E222,1)*24-Tabelle5[[#This Row],[Pause/ Zeitausgleich]]),""))</f>
        <v/>
      </c>
      <c r="L222" s="45" t="str">
        <f>IF(ISNUMBER(N222),"",IF(WEEKDAY(Tabelle5[[#This Row],[Datum]],2)=7,IF(F222="","",MOD(F222-E222,1)*24-Tabelle5[[#This Row],[Pause/ Zeitausgleich]]),""))</f>
        <v/>
      </c>
      <c r="M222" s="45"/>
      <c r="N222" s="45" t="str">
        <f>IFERROR(IF(VLOOKUP(B222,'Feiertage-Stunden'!$B$2:$B$50,1,0),IF(F222="","",MOD(F222-E222,1)*24-Tabelle5[[#This Row],[Pause/ Zeitausgleich]])),"")</f>
        <v/>
      </c>
      <c r="O222" s="45" t="str">
        <f>IF(ISNUMBER(N222),"",IF(WEEKDAY(Tabelle5[[#This Row],[Datum]],2)=6,"",IF(WEEKDAY(Tabelle5[[#This Row],[Datum]],2)=7,"",IF(H222&gt;=8,"",SUM(8-H222)))))</f>
        <v/>
      </c>
      <c r="P222" s="99"/>
      <c r="Q222" s="99"/>
      <c r="R222" s="46" t="str">
        <f t="shared" si="12"/>
        <v/>
      </c>
      <c r="S222" s="99"/>
      <c r="T222" s="47" t="str">
        <f t="shared" si="13"/>
        <v/>
      </c>
    </row>
    <row r="223" spans="1:20" x14ac:dyDescent="0.3">
      <c r="A223" s="122"/>
      <c r="B223" s="96">
        <f t="shared" si="15"/>
        <v>45141</v>
      </c>
      <c r="C223" s="43" t="str">
        <f>TEXT(Tabelle5[[#This Row],[Datum]],"tt")</f>
        <v>03</v>
      </c>
      <c r="D223" s="43" t="str">
        <f>TEXT(Tabelle5[[#This Row],[Datum]],"TTT")</f>
        <v>Do</v>
      </c>
      <c r="E223" s="71"/>
      <c r="F223" s="71"/>
      <c r="G223" s="45"/>
      <c r="H223" s="70" t="str">
        <f>IF(F223="","",MOD(F223-E223,1)*24-Tabelle5[[#This Row],[Pause/ Zeitausgleich]])</f>
        <v/>
      </c>
      <c r="I223" s="44"/>
      <c r="J223" s="45" t="str">
        <f t="shared" si="14"/>
        <v/>
      </c>
      <c r="K223" s="45" t="str">
        <f>IF(ISNUMBER(N223),"",IF(WEEKDAY(Tabelle5[[#This Row],[Datum]],2)=6,IF(F223="","",MOD(F223-E223,1)*24-Tabelle5[[#This Row],[Pause/ Zeitausgleich]]),""))</f>
        <v/>
      </c>
      <c r="L223" s="45" t="str">
        <f>IF(ISNUMBER(N223),"",IF(WEEKDAY(Tabelle5[[#This Row],[Datum]],2)=7,IF(F223="","",MOD(F223-E223,1)*24-Tabelle5[[#This Row],[Pause/ Zeitausgleich]]),""))</f>
        <v/>
      </c>
      <c r="M223" s="45"/>
      <c r="N223" s="45" t="str">
        <f>IFERROR(IF(VLOOKUP(B223,'Feiertage-Stunden'!$B$2:$B$50,1,0),IF(F223="","",MOD(F223-E223,1)*24-Tabelle5[[#This Row],[Pause/ Zeitausgleich]])),"")</f>
        <v/>
      </c>
      <c r="O223" s="45" t="str">
        <f>IF(ISNUMBER(N223),"",IF(WEEKDAY(Tabelle5[[#This Row],[Datum]],2)=6,"",IF(WEEKDAY(Tabelle5[[#This Row],[Datum]],2)=7,"",IF(H223&gt;=8,"",SUM(8-H223)))))</f>
        <v/>
      </c>
      <c r="P223" s="99"/>
      <c r="Q223" s="99"/>
      <c r="R223" s="46" t="str">
        <f t="shared" si="12"/>
        <v/>
      </c>
      <c r="S223" s="99"/>
      <c r="T223" s="47" t="str">
        <f t="shared" si="13"/>
        <v/>
      </c>
    </row>
    <row r="224" spans="1:20" x14ac:dyDescent="0.3">
      <c r="A224" s="122"/>
      <c r="B224" s="96">
        <f t="shared" si="15"/>
        <v>45142</v>
      </c>
      <c r="C224" s="43" t="str">
        <f>TEXT(Tabelle5[[#This Row],[Datum]],"tt")</f>
        <v>04</v>
      </c>
      <c r="D224" s="43" t="str">
        <f>TEXT(Tabelle5[[#This Row],[Datum]],"TTT")</f>
        <v>Fr</v>
      </c>
      <c r="E224" s="71"/>
      <c r="F224" s="71"/>
      <c r="G224" s="45"/>
      <c r="H224" s="70" t="str">
        <f>IF(F224="","",MOD(F224-E224,1)*24-Tabelle5[[#This Row],[Pause/ Zeitausgleich]])</f>
        <v/>
      </c>
      <c r="I224" s="44"/>
      <c r="J224" s="45" t="str">
        <f t="shared" si="14"/>
        <v/>
      </c>
      <c r="K224" s="45" t="str">
        <f>IF(ISNUMBER(N224),"",IF(WEEKDAY(Tabelle5[[#This Row],[Datum]],2)=6,IF(F224="","",MOD(F224-E224,1)*24-Tabelle5[[#This Row],[Pause/ Zeitausgleich]]),""))</f>
        <v/>
      </c>
      <c r="L224" s="45" t="str">
        <f>IF(ISNUMBER(N224),"",IF(WEEKDAY(Tabelle5[[#This Row],[Datum]],2)=7,IF(F224="","",MOD(F224-E224,1)*24-Tabelle5[[#This Row],[Pause/ Zeitausgleich]]),""))</f>
        <v/>
      </c>
      <c r="M224" s="45"/>
      <c r="N224" s="45" t="str">
        <f>IFERROR(IF(VLOOKUP(B224,'Feiertage-Stunden'!$B$2:$B$50,1,0),IF(F224="","",MOD(F224-E224,1)*24-Tabelle5[[#This Row],[Pause/ Zeitausgleich]])),"")</f>
        <v/>
      </c>
      <c r="O224" s="45" t="str">
        <f>IF(ISNUMBER(N224),"",IF(WEEKDAY(Tabelle5[[#This Row],[Datum]],2)=6,"",IF(WEEKDAY(Tabelle5[[#This Row],[Datum]],2)=7,"",IF(H224&gt;=8,"",SUM(8-H224)))))</f>
        <v/>
      </c>
      <c r="P224" s="99"/>
      <c r="Q224" s="99"/>
      <c r="R224" s="46" t="str">
        <f t="shared" si="12"/>
        <v/>
      </c>
      <c r="S224" s="99"/>
      <c r="T224" s="47" t="str">
        <f t="shared" si="13"/>
        <v/>
      </c>
    </row>
    <row r="225" spans="1:20" x14ac:dyDescent="0.3">
      <c r="A225" s="122"/>
      <c r="B225" s="96">
        <f t="shared" si="15"/>
        <v>45143</v>
      </c>
      <c r="C225" s="43" t="str">
        <f>TEXT(Tabelle5[[#This Row],[Datum]],"tt")</f>
        <v>05</v>
      </c>
      <c r="D225" s="43" t="str">
        <f>TEXT(Tabelle5[[#This Row],[Datum]],"TTT")</f>
        <v>Sa</v>
      </c>
      <c r="E225" s="71"/>
      <c r="F225" s="71"/>
      <c r="G225" s="45"/>
      <c r="H225" s="49" t="str">
        <f>IF(F225="","",MOD(F225-E225,1)*24-Tabelle5[[#This Row],[Pause/ Zeitausgleich]])</f>
        <v/>
      </c>
      <c r="I225" s="44"/>
      <c r="J225" s="45" t="str">
        <f t="shared" si="14"/>
        <v/>
      </c>
      <c r="K225" s="45" t="str">
        <f>IF(ISNUMBER(N225),"",IF(WEEKDAY(Tabelle5[[#This Row],[Datum]],2)=6,IF(F225="","",MOD(F225-E225,1)*24-Tabelle5[[#This Row],[Pause/ Zeitausgleich]]),""))</f>
        <v/>
      </c>
      <c r="L225" s="45" t="str">
        <f>IF(ISNUMBER(N225),"",IF(WEEKDAY(Tabelle5[[#This Row],[Datum]],2)=7,IF(F225="","",MOD(F225-E225,1)*24-Tabelle5[[#This Row],[Pause/ Zeitausgleich]]),""))</f>
        <v/>
      </c>
      <c r="M225" s="45"/>
      <c r="N225" s="45" t="str">
        <f>IFERROR(IF(VLOOKUP(B225,'Feiertage-Stunden'!$B$2:$B$50,1,0),IF(F225="","",MOD(F225-E225,1)*24-Tabelle5[[#This Row],[Pause/ Zeitausgleich]])),"")</f>
        <v/>
      </c>
      <c r="O225" s="45" t="str">
        <f>IF(ISNUMBER(N225),"",IF(WEEKDAY(Tabelle5[[#This Row],[Datum]],2)=6,"",IF(WEEKDAY(Tabelle5[[#This Row],[Datum]],2)=7,"",IF(H225&gt;=8,"",SUM(8-H225)))))</f>
        <v/>
      </c>
      <c r="P225" s="99"/>
      <c r="Q225" s="99"/>
      <c r="R225" s="46" t="str">
        <f t="shared" si="12"/>
        <v/>
      </c>
      <c r="S225" s="99"/>
      <c r="T225" s="47" t="str">
        <f t="shared" si="13"/>
        <v/>
      </c>
    </row>
    <row r="226" spans="1:20" x14ac:dyDescent="0.3">
      <c r="A226" s="122"/>
      <c r="B226" s="96">
        <f t="shared" si="15"/>
        <v>45144</v>
      </c>
      <c r="C226" s="43" t="str">
        <f>TEXT(Tabelle5[[#This Row],[Datum]],"tt")</f>
        <v>06</v>
      </c>
      <c r="D226" s="43" t="str">
        <f>TEXT(Tabelle5[[#This Row],[Datum]],"TTT")</f>
        <v>So</v>
      </c>
      <c r="E226" s="71"/>
      <c r="F226" s="71"/>
      <c r="G226" s="45"/>
      <c r="H226" s="49" t="str">
        <f>IF(F226="","",MOD(F226-E226,1)*24-Tabelle5[[#This Row],[Pause/ Zeitausgleich]])</f>
        <v/>
      </c>
      <c r="I226" s="44"/>
      <c r="J226" s="45" t="str">
        <f t="shared" si="14"/>
        <v/>
      </c>
      <c r="K226" s="45" t="str">
        <f>IF(ISNUMBER(N226),"",IF(WEEKDAY(Tabelle5[[#This Row],[Datum]],2)=6,IF(F226="","",MOD(F226-E226,1)*24-Tabelle5[[#This Row],[Pause/ Zeitausgleich]]),""))</f>
        <v/>
      </c>
      <c r="L226" s="45" t="str">
        <f>IF(ISNUMBER(N226),"",IF(WEEKDAY(Tabelle5[[#This Row],[Datum]],2)=7,IF(F226="","",MOD(F226-E226,1)*24-Tabelle5[[#This Row],[Pause/ Zeitausgleich]]),""))</f>
        <v/>
      </c>
      <c r="M226" s="45"/>
      <c r="N226" s="45" t="str">
        <f>IFERROR(IF(VLOOKUP(B226,'Feiertage-Stunden'!$B$2:$B$50,1,0),IF(F226="","",MOD(F226-E226,1)*24-Tabelle5[[#This Row],[Pause/ Zeitausgleich]])),"")</f>
        <v/>
      </c>
      <c r="O226" s="45" t="str">
        <f>IF(ISNUMBER(N226),"",IF(WEEKDAY(Tabelle5[[#This Row],[Datum]],2)=6,"",IF(WEEKDAY(Tabelle5[[#This Row],[Datum]],2)=7,"",IF(H226&gt;=8,"",SUM(8-H226)))))</f>
        <v/>
      </c>
      <c r="P226" s="99"/>
      <c r="Q226" s="99"/>
      <c r="R226" s="46" t="str">
        <f t="shared" si="12"/>
        <v/>
      </c>
      <c r="S226" s="99"/>
      <c r="T226" s="47" t="str">
        <f t="shared" si="13"/>
        <v/>
      </c>
    </row>
    <row r="227" spans="1:20" x14ac:dyDescent="0.3">
      <c r="A227" s="122"/>
      <c r="B227" s="96">
        <f t="shared" si="15"/>
        <v>45145</v>
      </c>
      <c r="C227" s="43" t="str">
        <f>TEXT(Tabelle5[[#This Row],[Datum]],"tt")</f>
        <v>07</v>
      </c>
      <c r="D227" s="43" t="str">
        <f>TEXT(Tabelle5[[#This Row],[Datum]],"TTT")</f>
        <v>Mo</v>
      </c>
      <c r="E227" s="71"/>
      <c r="F227" s="71"/>
      <c r="G227" s="45"/>
      <c r="H227" s="49" t="str">
        <f>IF(F227="","",MOD(F227-E227,1)*24-Tabelle5[[#This Row],[Pause/ Zeitausgleich]])</f>
        <v/>
      </c>
      <c r="I227" s="44"/>
      <c r="J227" s="45" t="str">
        <f t="shared" si="14"/>
        <v/>
      </c>
      <c r="K227" s="45" t="str">
        <f>IF(ISNUMBER(N227),"",IF(WEEKDAY(Tabelle5[[#This Row],[Datum]],2)=6,IF(F227="","",MOD(F227-E227,1)*24-Tabelle5[[#This Row],[Pause/ Zeitausgleich]]),""))</f>
        <v/>
      </c>
      <c r="L227" s="45" t="str">
        <f>IF(ISNUMBER(N227),"",IF(WEEKDAY(Tabelle5[[#This Row],[Datum]],2)=7,IF(F227="","",MOD(F227-E227,1)*24-Tabelle5[[#This Row],[Pause/ Zeitausgleich]]),""))</f>
        <v/>
      </c>
      <c r="M227" s="45"/>
      <c r="N227" s="45" t="str">
        <f>IFERROR(IF(VLOOKUP(B227,'Feiertage-Stunden'!$B$2:$B$50,1,0),IF(F227="","",MOD(F227-E227,1)*24-Tabelle5[[#This Row],[Pause/ Zeitausgleich]])),"")</f>
        <v/>
      </c>
      <c r="O227" s="45" t="str">
        <f>IF(ISNUMBER(N227),"",IF(WEEKDAY(Tabelle5[[#This Row],[Datum]],2)=6,"",IF(WEEKDAY(Tabelle5[[#This Row],[Datum]],2)=7,"",IF(H227&gt;=8,"",SUM(8-H227)))))</f>
        <v/>
      </c>
      <c r="P227" s="99"/>
      <c r="Q227" s="99"/>
      <c r="R227" s="46" t="str">
        <f t="shared" si="12"/>
        <v/>
      </c>
      <c r="S227" s="99"/>
      <c r="T227" s="47" t="str">
        <f t="shared" si="13"/>
        <v/>
      </c>
    </row>
    <row r="228" spans="1:20" x14ac:dyDescent="0.3">
      <c r="A228" s="122"/>
      <c r="B228" s="96">
        <f t="shared" si="15"/>
        <v>45146</v>
      </c>
      <c r="C228" s="43" t="str">
        <f>TEXT(Tabelle5[[#This Row],[Datum]],"tt")</f>
        <v>08</v>
      </c>
      <c r="D228" s="43" t="str">
        <f>TEXT(Tabelle5[[#This Row],[Datum]],"TTT")</f>
        <v>Di</v>
      </c>
      <c r="E228" s="71"/>
      <c r="F228" s="71"/>
      <c r="G228" s="45"/>
      <c r="H228" s="49" t="str">
        <f>IF(F228="","",MOD(F228-E228,1)*24-Tabelle5[[#This Row],[Pause/ Zeitausgleich]])</f>
        <v/>
      </c>
      <c r="I228" s="44"/>
      <c r="J228" s="45" t="str">
        <f t="shared" si="14"/>
        <v/>
      </c>
      <c r="K228" s="45" t="str">
        <f>IF(ISNUMBER(N228),"",IF(WEEKDAY(Tabelle5[[#This Row],[Datum]],2)=6,IF(F228="","",MOD(F228-E228,1)*24-Tabelle5[[#This Row],[Pause/ Zeitausgleich]]),""))</f>
        <v/>
      </c>
      <c r="L228" s="45" t="str">
        <f>IF(ISNUMBER(N228),"",IF(WEEKDAY(Tabelle5[[#This Row],[Datum]],2)=7,IF(F228="","",MOD(F228-E228,1)*24-Tabelle5[[#This Row],[Pause/ Zeitausgleich]]),""))</f>
        <v/>
      </c>
      <c r="M228" s="45"/>
      <c r="N228" s="45" t="str">
        <f>IFERROR(IF(VLOOKUP(B228,'Feiertage-Stunden'!$B$2:$B$50,1,0),IF(F228="","",MOD(F228-E228,1)*24-Tabelle5[[#This Row],[Pause/ Zeitausgleich]])),"")</f>
        <v/>
      </c>
      <c r="O228" s="45" t="str">
        <f>IF(ISNUMBER(N228),"",IF(WEEKDAY(Tabelle5[[#This Row],[Datum]],2)=6,"",IF(WEEKDAY(Tabelle5[[#This Row],[Datum]],2)=7,"",IF(H228&gt;=8,"",SUM(8-H228)))))</f>
        <v/>
      </c>
      <c r="P228" s="99"/>
      <c r="Q228" s="99"/>
      <c r="R228" s="46" t="str">
        <f t="shared" si="12"/>
        <v/>
      </c>
      <c r="S228" s="99"/>
      <c r="T228" s="47" t="str">
        <f t="shared" si="13"/>
        <v/>
      </c>
    </row>
    <row r="229" spans="1:20" x14ac:dyDescent="0.3">
      <c r="A229" s="122"/>
      <c r="B229" s="96">
        <f t="shared" si="15"/>
        <v>45147</v>
      </c>
      <c r="C229" s="43" t="str">
        <f>TEXT(Tabelle5[[#This Row],[Datum]],"tt")</f>
        <v>09</v>
      </c>
      <c r="D229" s="43" t="str">
        <f>TEXT(Tabelle5[[#This Row],[Datum]],"TTT")</f>
        <v>Mi</v>
      </c>
      <c r="E229" s="71"/>
      <c r="F229" s="71"/>
      <c r="G229" s="45"/>
      <c r="H229" s="49" t="str">
        <f>IF(F229="","",MOD(F229-E229,1)*24-Tabelle5[[#This Row],[Pause/ Zeitausgleich]])</f>
        <v/>
      </c>
      <c r="I229" s="44"/>
      <c r="J229" s="45" t="str">
        <f t="shared" si="14"/>
        <v/>
      </c>
      <c r="K229" s="45" t="str">
        <f>IF(ISNUMBER(N229),"",IF(WEEKDAY(Tabelle5[[#This Row],[Datum]],2)=6,IF(F229="","",MOD(F229-E229,1)*24-Tabelle5[[#This Row],[Pause/ Zeitausgleich]]),""))</f>
        <v/>
      </c>
      <c r="L229" s="45" t="str">
        <f>IF(ISNUMBER(N229),"",IF(WEEKDAY(Tabelle5[[#This Row],[Datum]],2)=7,IF(F229="","",MOD(F229-E229,1)*24-Tabelle5[[#This Row],[Pause/ Zeitausgleich]]),""))</f>
        <v/>
      </c>
      <c r="M229" s="45"/>
      <c r="N229" s="45" t="str">
        <f>IFERROR(IF(VLOOKUP(B229,'Feiertage-Stunden'!$B$2:$B$50,1,0),IF(F229="","",MOD(F229-E229,1)*24-Tabelle5[[#This Row],[Pause/ Zeitausgleich]])),"")</f>
        <v/>
      </c>
      <c r="O229" s="45" t="str">
        <f>IF(ISNUMBER(N229),"",IF(WEEKDAY(Tabelle5[[#This Row],[Datum]],2)=6,"",IF(WEEKDAY(Tabelle5[[#This Row],[Datum]],2)=7,"",IF(H229&gt;=8,"",SUM(8-H229)))))</f>
        <v/>
      </c>
      <c r="P229" s="99"/>
      <c r="Q229" s="99"/>
      <c r="R229" s="46" t="str">
        <f t="shared" si="12"/>
        <v/>
      </c>
      <c r="S229" s="99"/>
      <c r="T229" s="47" t="str">
        <f t="shared" si="13"/>
        <v/>
      </c>
    </row>
    <row r="230" spans="1:20" x14ac:dyDescent="0.3">
      <c r="A230" s="122"/>
      <c r="B230" s="96">
        <f t="shared" si="15"/>
        <v>45148</v>
      </c>
      <c r="C230" s="43" t="str">
        <f>TEXT(Tabelle5[[#This Row],[Datum]],"tt")</f>
        <v>10</v>
      </c>
      <c r="D230" s="43" t="str">
        <f>TEXT(Tabelle5[[#This Row],[Datum]],"TTT")</f>
        <v>Do</v>
      </c>
      <c r="E230" s="71"/>
      <c r="F230" s="71"/>
      <c r="G230" s="45"/>
      <c r="H230" s="49" t="str">
        <f>IF(F230="","",MOD(F230-E230,1)*24-Tabelle5[[#This Row],[Pause/ Zeitausgleich]])</f>
        <v/>
      </c>
      <c r="I230" s="44"/>
      <c r="J230" s="45" t="str">
        <f t="shared" si="14"/>
        <v/>
      </c>
      <c r="K230" s="45" t="str">
        <f>IF(ISNUMBER(N230),"",IF(WEEKDAY(Tabelle5[[#This Row],[Datum]],2)=6,IF(F230="","",MOD(F230-E230,1)*24-Tabelle5[[#This Row],[Pause/ Zeitausgleich]]),""))</f>
        <v/>
      </c>
      <c r="L230" s="45" t="str">
        <f>IF(ISNUMBER(N230),"",IF(WEEKDAY(Tabelle5[[#This Row],[Datum]],2)=7,IF(F230="","",MOD(F230-E230,1)*24-Tabelle5[[#This Row],[Pause/ Zeitausgleich]]),""))</f>
        <v/>
      </c>
      <c r="M230" s="45"/>
      <c r="N230" s="45" t="str">
        <f>IFERROR(IF(VLOOKUP(B230,'Feiertage-Stunden'!$B$2:$B$50,1,0),IF(F230="","",MOD(F230-E230,1)*24-Tabelle5[[#This Row],[Pause/ Zeitausgleich]])),"")</f>
        <v/>
      </c>
      <c r="O230" s="45" t="str">
        <f>IF(ISNUMBER(N230),"",IF(WEEKDAY(Tabelle5[[#This Row],[Datum]],2)=6,"",IF(WEEKDAY(Tabelle5[[#This Row],[Datum]],2)=7,"",IF(H230&gt;=8,"",SUM(8-H230)))))</f>
        <v/>
      </c>
      <c r="P230" s="99"/>
      <c r="Q230" s="99"/>
      <c r="R230" s="46" t="str">
        <f t="shared" si="12"/>
        <v/>
      </c>
      <c r="S230" s="99"/>
      <c r="T230" s="47" t="str">
        <f t="shared" si="13"/>
        <v/>
      </c>
    </row>
    <row r="231" spans="1:20" x14ac:dyDescent="0.3">
      <c r="A231" s="122"/>
      <c r="B231" s="96">
        <f t="shared" si="15"/>
        <v>45149</v>
      </c>
      <c r="C231" s="43" t="str">
        <f>TEXT(Tabelle5[[#This Row],[Datum]],"tt")</f>
        <v>11</v>
      </c>
      <c r="D231" s="43" t="str">
        <f>TEXT(Tabelle5[[#This Row],[Datum]],"TTT")</f>
        <v>Fr</v>
      </c>
      <c r="E231" s="71"/>
      <c r="F231" s="71"/>
      <c r="G231" s="45"/>
      <c r="H231" s="49" t="str">
        <f>IF(F231="","",MOD(F231-E231,1)*24-Tabelle5[[#This Row],[Pause/ Zeitausgleich]])</f>
        <v/>
      </c>
      <c r="I231" s="44"/>
      <c r="J231" s="45" t="str">
        <f t="shared" si="14"/>
        <v/>
      </c>
      <c r="K231" s="45" t="str">
        <f>IF(ISNUMBER(N231),"",IF(WEEKDAY(Tabelle5[[#This Row],[Datum]],2)=6,IF(F231="","",MOD(F231-E231,1)*24-Tabelle5[[#This Row],[Pause/ Zeitausgleich]]),""))</f>
        <v/>
      </c>
      <c r="L231" s="45" t="str">
        <f>IF(ISNUMBER(N231),"",IF(WEEKDAY(Tabelle5[[#This Row],[Datum]],2)=7,IF(F231="","",MOD(F231-E231,1)*24-Tabelle5[[#This Row],[Pause/ Zeitausgleich]]),""))</f>
        <v/>
      </c>
      <c r="M231" s="45"/>
      <c r="N231" s="45" t="str">
        <f>IFERROR(IF(VLOOKUP(B231,'Feiertage-Stunden'!$B$2:$B$50,1,0),IF(F231="","",MOD(F231-E231,1)*24-Tabelle5[[#This Row],[Pause/ Zeitausgleich]])),"")</f>
        <v/>
      </c>
      <c r="O231" s="45" t="str">
        <f>IF(ISNUMBER(N231),"",IF(WEEKDAY(Tabelle5[[#This Row],[Datum]],2)=6,"",IF(WEEKDAY(Tabelle5[[#This Row],[Datum]],2)=7,"",IF(H231&gt;=8,"",SUM(8-H231)))))</f>
        <v/>
      </c>
      <c r="P231" s="99"/>
      <c r="Q231" s="99"/>
      <c r="R231" s="46" t="str">
        <f t="shared" si="12"/>
        <v/>
      </c>
      <c r="S231" s="99"/>
      <c r="T231" s="47" t="str">
        <f t="shared" si="13"/>
        <v/>
      </c>
    </row>
    <row r="232" spans="1:20" x14ac:dyDescent="0.3">
      <c r="A232" s="122"/>
      <c r="B232" s="96">
        <f t="shared" si="15"/>
        <v>45150</v>
      </c>
      <c r="C232" s="43" t="str">
        <f>TEXT(Tabelle5[[#This Row],[Datum]],"tt")</f>
        <v>12</v>
      </c>
      <c r="D232" s="43" t="str">
        <f>TEXT(Tabelle5[[#This Row],[Datum]],"TTT")</f>
        <v>Sa</v>
      </c>
      <c r="E232" s="71"/>
      <c r="F232" s="71"/>
      <c r="G232" s="45"/>
      <c r="H232" s="49" t="str">
        <f>IF(F232="","",MOD(F232-E232,1)*24-Tabelle5[[#This Row],[Pause/ Zeitausgleich]])</f>
        <v/>
      </c>
      <c r="I232" s="44"/>
      <c r="J232" s="45" t="str">
        <f t="shared" si="14"/>
        <v/>
      </c>
      <c r="K232" s="45" t="str">
        <f>IF(ISNUMBER(N232),"",IF(WEEKDAY(Tabelle5[[#This Row],[Datum]],2)=6,IF(F232="","",MOD(F232-E232,1)*24-Tabelle5[[#This Row],[Pause/ Zeitausgleich]]),""))</f>
        <v/>
      </c>
      <c r="L232" s="45" t="str">
        <f>IF(ISNUMBER(N232),"",IF(WEEKDAY(Tabelle5[[#This Row],[Datum]],2)=7,IF(F232="","",MOD(F232-E232,1)*24-Tabelle5[[#This Row],[Pause/ Zeitausgleich]]),""))</f>
        <v/>
      </c>
      <c r="M232" s="45"/>
      <c r="N232" s="45" t="str">
        <f>IFERROR(IF(VLOOKUP(B232,'Feiertage-Stunden'!$B$2:$B$50,1,0),IF(F232="","",MOD(F232-E232,1)*24-Tabelle5[[#This Row],[Pause/ Zeitausgleich]])),"")</f>
        <v/>
      </c>
      <c r="O232" s="45" t="str">
        <f>IF(ISNUMBER(N232),"",IF(WEEKDAY(Tabelle5[[#This Row],[Datum]],2)=6,"",IF(WEEKDAY(Tabelle5[[#This Row],[Datum]],2)=7,"",IF(H232&gt;=8,"",SUM(8-H232)))))</f>
        <v/>
      </c>
      <c r="P232" s="99"/>
      <c r="Q232" s="99"/>
      <c r="R232" s="46" t="str">
        <f t="shared" si="12"/>
        <v/>
      </c>
      <c r="S232" s="99"/>
      <c r="T232" s="47" t="str">
        <f t="shared" si="13"/>
        <v/>
      </c>
    </row>
    <row r="233" spans="1:20" x14ac:dyDescent="0.3">
      <c r="A233" s="122"/>
      <c r="B233" s="96">
        <f t="shared" si="15"/>
        <v>45151</v>
      </c>
      <c r="C233" s="43" t="str">
        <f>TEXT(Tabelle5[[#This Row],[Datum]],"tt")</f>
        <v>13</v>
      </c>
      <c r="D233" s="43" t="str">
        <f>TEXT(Tabelle5[[#This Row],[Datum]],"TTT")</f>
        <v>So</v>
      </c>
      <c r="E233" s="71"/>
      <c r="F233" s="71"/>
      <c r="G233" s="45"/>
      <c r="H233" s="49" t="str">
        <f>IF(F233="","",MOD(F233-E233,1)*24-Tabelle5[[#This Row],[Pause/ Zeitausgleich]])</f>
        <v/>
      </c>
      <c r="I233" s="44"/>
      <c r="J233" s="45" t="str">
        <f t="shared" si="14"/>
        <v/>
      </c>
      <c r="K233" s="45" t="str">
        <f>IF(ISNUMBER(N233),"",IF(WEEKDAY(Tabelle5[[#This Row],[Datum]],2)=6,IF(F233="","",MOD(F233-E233,1)*24-Tabelle5[[#This Row],[Pause/ Zeitausgleich]]),""))</f>
        <v/>
      </c>
      <c r="L233" s="45" t="str">
        <f>IF(ISNUMBER(N233),"",IF(WEEKDAY(Tabelle5[[#This Row],[Datum]],2)=7,IF(F233="","",MOD(F233-E233,1)*24-Tabelle5[[#This Row],[Pause/ Zeitausgleich]]),""))</f>
        <v/>
      </c>
      <c r="M233" s="45"/>
      <c r="N233" s="45" t="str">
        <f>IFERROR(IF(VLOOKUP(B233,'Feiertage-Stunden'!$B$2:$B$50,1,0),IF(F233="","",MOD(F233-E233,1)*24-Tabelle5[[#This Row],[Pause/ Zeitausgleich]])),"")</f>
        <v/>
      </c>
      <c r="O233" s="45" t="str">
        <f>IF(ISNUMBER(N233),"",IF(WEEKDAY(Tabelle5[[#This Row],[Datum]],2)=6,"",IF(WEEKDAY(Tabelle5[[#This Row],[Datum]],2)=7,"",IF(H233&gt;=8,"",SUM(8-H233)))))</f>
        <v/>
      </c>
      <c r="P233" s="99"/>
      <c r="Q233" s="99"/>
      <c r="R233" s="46" t="str">
        <f t="shared" si="12"/>
        <v/>
      </c>
      <c r="S233" s="99"/>
      <c r="T233" s="47" t="str">
        <f t="shared" si="13"/>
        <v/>
      </c>
    </row>
    <row r="234" spans="1:20" x14ac:dyDescent="0.3">
      <c r="A234" s="122"/>
      <c r="B234" s="96">
        <f t="shared" si="15"/>
        <v>45152</v>
      </c>
      <c r="C234" s="43" t="str">
        <f>TEXT(Tabelle5[[#This Row],[Datum]],"tt")</f>
        <v>14</v>
      </c>
      <c r="D234" s="43" t="str">
        <f>TEXT(Tabelle5[[#This Row],[Datum]],"TTT")</f>
        <v>Mo</v>
      </c>
      <c r="E234" s="71"/>
      <c r="F234" s="71"/>
      <c r="G234" s="45"/>
      <c r="H234" s="49" t="str">
        <f>IF(F234="","",MOD(F234-E234,1)*24-Tabelle5[[#This Row],[Pause/ Zeitausgleich]])</f>
        <v/>
      </c>
      <c r="I234" s="44"/>
      <c r="J234" s="45" t="str">
        <f t="shared" si="14"/>
        <v/>
      </c>
      <c r="K234" s="45" t="str">
        <f>IF(ISNUMBER(N234),"",IF(WEEKDAY(Tabelle5[[#This Row],[Datum]],2)=6,IF(F234="","",MOD(F234-E234,1)*24-Tabelle5[[#This Row],[Pause/ Zeitausgleich]]),""))</f>
        <v/>
      </c>
      <c r="L234" s="45" t="str">
        <f>IF(ISNUMBER(N234),"",IF(WEEKDAY(Tabelle5[[#This Row],[Datum]],2)=7,IF(F234="","",MOD(F234-E234,1)*24-Tabelle5[[#This Row],[Pause/ Zeitausgleich]]),""))</f>
        <v/>
      </c>
      <c r="M234" s="45"/>
      <c r="N234" s="45" t="str">
        <f>IFERROR(IF(VLOOKUP(B234,'Feiertage-Stunden'!$B$2:$B$50,1,0),IF(F234="","",MOD(F234-E234,1)*24-Tabelle5[[#This Row],[Pause/ Zeitausgleich]])),"")</f>
        <v/>
      </c>
      <c r="O234" s="45" t="str">
        <f>IF(ISNUMBER(N234),"",IF(WEEKDAY(Tabelle5[[#This Row],[Datum]],2)=6,"",IF(WEEKDAY(Tabelle5[[#This Row],[Datum]],2)=7,"",IF(H234&gt;=8,"",SUM(8-H234)))))</f>
        <v/>
      </c>
      <c r="P234" s="99"/>
      <c r="Q234" s="99"/>
      <c r="R234" s="46" t="str">
        <f t="shared" si="12"/>
        <v/>
      </c>
      <c r="S234" s="99"/>
      <c r="T234" s="47" t="str">
        <f t="shared" si="13"/>
        <v/>
      </c>
    </row>
    <row r="235" spans="1:20" x14ac:dyDescent="0.3">
      <c r="A235" s="122"/>
      <c r="B235" s="96">
        <f t="shared" si="15"/>
        <v>45153</v>
      </c>
      <c r="C235" s="43" t="str">
        <f>TEXT(Tabelle5[[#This Row],[Datum]],"tt")</f>
        <v>15</v>
      </c>
      <c r="D235" s="43" t="str">
        <f>TEXT(Tabelle5[[#This Row],[Datum]],"TTT")</f>
        <v>Di</v>
      </c>
      <c r="E235" s="71"/>
      <c r="F235" s="71"/>
      <c r="G235" s="45"/>
      <c r="H235" s="49" t="str">
        <f>IF(F235="","",MOD(F235-E235,1)*24-Tabelle5[[#This Row],[Pause/ Zeitausgleich]])</f>
        <v/>
      </c>
      <c r="I235" s="44"/>
      <c r="J235" s="45" t="str">
        <f t="shared" si="14"/>
        <v/>
      </c>
      <c r="K235" s="45" t="str">
        <f>IF(ISNUMBER(N235),"",IF(WEEKDAY(Tabelle5[[#This Row],[Datum]],2)=6,IF(F235="","",MOD(F235-E235,1)*24-Tabelle5[[#This Row],[Pause/ Zeitausgleich]]),""))</f>
        <v/>
      </c>
      <c r="L235" s="45" t="str">
        <f>IF(ISNUMBER(N235),"",IF(WEEKDAY(Tabelle5[[#This Row],[Datum]],2)=7,IF(F235="","",MOD(F235-E235,1)*24-Tabelle5[[#This Row],[Pause/ Zeitausgleich]]),""))</f>
        <v/>
      </c>
      <c r="M235" s="45"/>
      <c r="N235" s="45" t="str">
        <f>IFERROR(IF(VLOOKUP(B235,'Feiertage-Stunden'!$B$2:$B$50,1,0),IF(F235="","",MOD(F235-E235,1)*24-Tabelle5[[#This Row],[Pause/ Zeitausgleich]])),"")</f>
        <v/>
      </c>
      <c r="O235" s="45" t="str">
        <f>IF(ISNUMBER(N235),"",IF(WEEKDAY(Tabelle5[[#This Row],[Datum]],2)=6,"",IF(WEEKDAY(Tabelle5[[#This Row],[Datum]],2)=7,"",IF(H235&gt;=8,"",SUM(8-H235)))))</f>
        <v/>
      </c>
      <c r="P235" s="99"/>
      <c r="Q235" s="99"/>
      <c r="R235" s="46" t="str">
        <f t="shared" si="12"/>
        <v/>
      </c>
      <c r="S235" s="99"/>
      <c r="T235" s="47" t="str">
        <f t="shared" si="13"/>
        <v/>
      </c>
    </row>
    <row r="236" spans="1:20" x14ac:dyDescent="0.3">
      <c r="A236" s="122"/>
      <c r="B236" s="96">
        <f t="shared" si="15"/>
        <v>45154</v>
      </c>
      <c r="C236" s="43" t="str">
        <f>TEXT(Tabelle5[[#This Row],[Datum]],"tt")</f>
        <v>16</v>
      </c>
      <c r="D236" s="43" t="str">
        <f>TEXT(Tabelle5[[#This Row],[Datum]],"TTT")</f>
        <v>Mi</v>
      </c>
      <c r="E236" s="71"/>
      <c r="F236" s="71"/>
      <c r="G236" s="45"/>
      <c r="H236" s="49" t="str">
        <f>IF(F236="","",MOD(F236-E236,1)*24-Tabelle5[[#This Row],[Pause/ Zeitausgleich]])</f>
        <v/>
      </c>
      <c r="I236" s="44"/>
      <c r="J236" s="45" t="str">
        <f t="shared" si="14"/>
        <v/>
      </c>
      <c r="K236" s="45" t="str">
        <f>IF(ISNUMBER(N236),"",IF(WEEKDAY(Tabelle5[[#This Row],[Datum]],2)=6,IF(F236="","",MOD(F236-E236,1)*24-Tabelle5[[#This Row],[Pause/ Zeitausgleich]]),""))</f>
        <v/>
      </c>
      <c r="L236" s="45" t="str">
        <f>IF(ISNUMBER(N236),"",IF(WEEKDAY(Tabelle5[[#This Row],[Datum]],2)=7,IF(F236="","",MOD(F236-E236,1)*24-Tabelle5[[#This Row],[Pause/ Zeitausgleich]]),""))</f>
        <v/>
      </c>
      <c r="M236" s="45"/>
      <c r="N236" s="45" t="str">
        <f>IFERROR(IF(VLOOKUP(B236,'Feiertage-Stunden'!$B$2:$B$50,1,0),IF(F236="","",MOD(F236-E236,1)*24-Tabelle5[[#This Row],[Pause/ Zeitausgleich]])),"")</f>
        <v/>
      </c>
      <c r="O236" s="45" t="str">
        <f>IF(ISNUMBER(N236),"",IF(WEEKDAY(Tabelle5[[#This Row],[Datum]],2)=6,"",IF(WEEKDAY(Tabelle5[[#This Row],[Datum]],2)=7,"",IF(H236&gt;=8,"",SUM(8-H236)))))</f>
        <v/>
      </c>
      <c r="P236" s="99"/>
      <c r="Q236" s="99"/>
      <c r="R236" s="46" t="str">
        <f t="shared" si="12"/>
        <v/>
      </c>
      <c r="S236" s="99"/>
      <c r="T236" s="47" t="str">
        <f t="shared" si="13"/>
        <v/>
      </c>
    </row>
    <row r="237" spans="1:20" x14ac:dyDescent="0.3">
      <c r="A237" s="122"/>
      <c r="B237" s="96">
        <f t="shared" si="15"/>
        <v>45155</v>
      </c>
      <c r="C237" s="43" t="str">
        <f>TEXT(Tabelle5[[#This Row],[Datum]],"tt")</f>
        <v>17</v>
      </c>
      <c r="D237" s="43" t="str">
        <f>TEXT(Tabelle5[[#This Row],[Datum]],"TTT")</f>
        <v>Do</v>
      </c>
      <c r="E237" s="71"/>
      <c r="F237" s="71"/>
      <c r="G237" s="45"/>
      <c r="H237" s="49" t="str">
        <f>IF(F237="","",MOD(F237-E237,1)*24-Tabelle5[[#This Row],[Pause/ Zeitausgleich]])</f>
        <v/>
      </c>
      <c r="I237" s="44"/>
      <c r="J237" s="45" t="str">
        <f t="shared" si="14"/>
        <v/>
      </c>
      <c r="K237" s="45" t="str">
        <f>IF(ISNUMBER(N237),"",IF(WEEKDAY(Tabelle5[[#This Row],[Datum]],2)=6,IF(F237="","",MOD(F237-E237,1)*24-Tabelle5[[#This Row],[Pause/ Zeitausgleich]]),""))</f>
        <v/>
      </c>
      <c r="L237" s="45" t="str">
        <f>IF(ISNUMBER(N237),"",IF(WEEKDAY(Tabelle5[[#This Row],[Datum]],2)=7,IF(F237="","",MOD(F237-E237,1)*24-Tabelle5[[#This Row],[Pause/ Zeitausgleich]]),""))</f>
        <v/>
      </c>
      <c r="M237" s="45"/>
      <c r="N237" s="45" t="str">
        <f>IFERROR(IF(VLOOKUP(B237,'Feiertage-Stunden'!$B$2:$B$50,1,0),IF(F237="","",MOD(F237-E237,1)*24-Tabelle5[[#This Row],[Pause/ Zeitausgleich]])),"")</f>
        <v/>
      </c>
      <c r="O237" s="45" t="str">
        <f>IF(ISNUMBER(N237),"",IF(WEEKDAY(Tabelle5[[#This Row],[Datum]],2)=6,"",IF(WEEKDAY(Tabelle5[[#This Row],[Datum]],2)=7,"",IF(H237&gt;=8,"",SUM(8-H237)))))</f>
        <v/>
      </c>
      <c r="P237" s="99"/>
      <c r="Q237" s="99"/>
      <c r="R237" s="46" t="str">
        <f t="shared" si="12"/>
        <v/>
      </c>
      <c r="S237" s="99"/>
      <c r="T237" s="47" t="str">
        <f t="shared" si="13"/>
        <v/>
      </c>
    </row>
    <row r="238" spans="1:20" x14ac:dyDescent="0.3">
      <c r="A238" s="122"/>
      <c r="B238" s="96">
        <f t="shared" si="15"/>
        <v>45156</v>
      </c>
      <c r="C238" s="43" t="str">
        <f>TEXT(Tabelle5[[#This Row],[Datum]],"tt")</f>
        <v>18</v>
      </c>
      <c r="D238" s="43" t="str">
        <f>TEXT(Tabelle5[[#This Row],[Datum]],"TTT")</f>
        <v>Fr</v>
      </c>
      <c r="E238" s="71"/>
      <c r="F238" s="71"/>
      <c r="G238" s="45"/>
      <c r="H238" s="49" t="str">
        <f>IF(F238="","",MOD(F238-E238,1)*24-Tabelle5[[#This Row],[Pause/ Zeitausgleich]])</f>
        <v/>
      </c>
      <c r="I238" s="44"/>
      <c r="J238" s="45" t="str">
        <f t="shared" si="14"/>
        <v/>
      </c>
      <c r="K238" s="45" t="str">
        <f>IF(ISNUMBER(N238),"",IF(WEEKDAY(Tabelle5[[#This Row],[Datum]],2)=6,IF(F238="","",MOD(F238-E238,1)*24-Tabelle5[[#This Row],[Pause/ Zeitausgleich]]),""))</f>
        <v/>
      </c>
      <c r="L238" s="45" t="str">
        <f>IF(ISNUMBER(N238),"",IF(WEEKDAY(Tabelle5[[#This Row],[Datum]],2)=7,IF(F238="","",MOD(F238-E238,1)*24-Tabelle5[[#This Row],[Pause/ Zeitausgleich]]),""))</f>
        <v/>
      </c>
      <c r="M238" s="45"/>
      <c r="N238" s="45" t="str">
        <f>IFERROR(IF(VLOOKUP(B238,'Feiertage-Stunden'!$B$2:$B$50,1,0),IF(F238="","",MOD(F238-E238,1)*24-Tabelle5[[#This Row],[Pause/ Zeitausgleich]])),"")</f>
        <v/>
      </c>
      <c r="O238" s="45" t="str">
        <f>IF(ISNUMBER(N238),"",IF(WEEKDAY(Tabelle5[[#This Row],[Datum]],2)=6,"",IF(WEEKDAY(Tabelle5[[#This Row],[Datum]],2)=7,"",IF(H238&gt;=8,"",SUM(8-H238)))))</f>
        <v/>
      </c>
      <c r="P238" s="99"/>
      <c r="Q238" s="99"/>
      <c r="R238" s="46" t="str">
        <f t="shared" si="12"/>
        <v/>
      </c>
      <c r="S238" s="99"/>
      <c r="T238" s="47" t="str">
        <f t="shared" si="13"/>
        <v/>
      </c>
    </row>
    <row r="239" spans="1:20" x14ac:dyDescent="0.3">
      <c r="A239" s="122"/>
      <c r="B239" s="96">
        <f t="shared" si="15"/>
        <v>45157</v>
      </c>
      <c r="C239" s="43" t="str">
        <f>TEXT(Tabelle5[[#This Row],[Datum]],"tt")</f>
        <v>19</v>
      </c>
      <c r="D239" s="43" t="str">
        <f>TEXT(Tabelle5[[#This Row],[Datum]],"TTT")</f>
        <v>Sa</v>
      </c>
      <c r="E239" s="71"/>
      <c r="F239" s="71"/>
      <c r="G239" s="45"/>
      <c r="H239" s="49" t="str">
        <f>IF(F239="","",MOD(F239-E239,1)*24-Tabelle5[[#This Row],[Pause/ Zeitausgleich]])</f>
        <v/>
      </c>
      <c r="I239" s="44"/>
      <c r="J239" s="45" t="str">
        <f t="shared" si="14"/>
        <v/>
      </c>
      <c r="K239" s="45" t="str">
        <f>IF(ISNUMBER(N239),"",IF(WEEKDAY(Tabelle5[[#This Row],[Datum]],2)=6,IF(F239="","",MOD(F239-E239,1)*24-Tabelle5[[#This Row],[Pause/ Zeitausgleich]]),""))</f>
        <v/>
      </c>
      <c r="L239" s="45" t="str">
        <f>IF(ISNUMBER(N239),"",IF(WEEKDAY(Tabelle5[[#This Row],[Datum]],2)=7,IF(F239="","",MOD(F239-E239,1)*24-Tabelle5[[#This Row],[Pause/ Zeitausgleich]]),""))</f>
        <v/>
      </c>
      <c r="M239" s="45"/>
      <c r="N239" s="45" t="str">
        <f>IFERROR(IF(VLOOKUP(B239,'Feiertage-Stunden'!$B$2:$B$50,1,0),IF(F239="","",MOD(F239-E239,1)*24-Tabelle5[[#This Row],[Pause/ Zeitausgleich]])),"")</f>
        <v/>
      </c>
      <c r="O239" s="45" t="str">
        <f>IF(ISNUMBER(N239),"",IF(WEEKDAY(Tabelle5[[#This Row],[Datum]],2)=6,"",IF(WEEKDAY(Tabelle5[[#This Row],[Datum]],2)=7,"",IF(H239&gt;=8,"",SUM(8-H239)))))</f>
        <v/>
      </c>
      <c r="P239" s="99"/>
      <c r="Q239" s="99"/>
      <c r="R239" s="46" t="str">
        <f t="shared" si="12"/>
        <v/>
      </c>
      <c r="S239" s="99"/>
      <c r="T239" s="47" t="str">
        <f t="shared" si="13"/>
        <v/>
      </c>
    </row>
    <row r="240" spans="1:20" x14ac:dyDescent="0.3">
      <c r="A240" s="122"/>
      <c r="B240" s="96">
        <f t="shared" si="15"/>
        <v>45158</v>
      </c>
      <c r="C240" s="43" t="str">
        <f>TEXT(Tabelle5[[#This Row],[Datum]],"tt")</f>
        <v>20</v>
      </c>
      <c r="D240" s="43" t="str">
        <f>TEXT(Tabelle5[[#This Row],[Datum]],"TTT")</f>
        <v>So</v>
      </c>
      <c r="E240" s="71"/>
      <c r="F240" s="71"/>
      <c r="G240" s="45"/>
      <c r="H240" s="49" t="str">
        <f>IF(F240="","",MOD(F240-E240,1)*24-Tabelle5[[#This Row],[Pause/ Zeitausgleich]])</f>
        <v/>
      </c>
      <c r="I240" s="44"/>
      <c r="J240" s="45" t="str">
        <f t="shared" si="14"/>
        <v/>
      </c>
      <c r="K240" s="45" t="str">
        <f>IF(ISNUMBER(N240),"",IF(WEEKDAY(Tabelle5[[#This Row],[Datum]],2)=6,IF(F240="","",MOD(F240-E240,1)*24-Tabelle5[[#This Row],[Pause/ Zeitausgleich]]),""))</f>
        <v/>
      </c>
      <c r="L240" s="45" t="str">
        <f>IF(ISNUMBER(N240),"",IF(WEEKDAY(Tabelle5[[#This Row],[Datum]],2)=7,IF(F240="","",MOD(F240-E240,1)*24-Tabelle5[[#This Row],[Pause/ Zeitausgleich]]),""))</f>
        <v/>
      </c>
      <c r="M240" s="45"/>
      <c r="N240" s="45" t="str">
        <f>IFERROR(IF(VLOOKUP(B240,'Feiertage-Stunden'!$B$2:$B$50,1,0),IF(F240="","",MOD(F240-E240,1)*24-Tabelle5[[#This Row],[Pause/ Zeitausgleich]])),"")</f>
        <v/>
      </c>
      <c r="O240" s="45" t="str">
        <f>IF(ISNUMBER(N240),"",IF(WEEKDAY(Tabelle5[[#This Row],[Datum]],2)=6,"",IF(WEEKDAY(Tabelle5[[#This Row],[Datum]],2)=7,"",IF(H240&gt;=8,"",SUM(8-H240)))))</f>
        <v/>
      </c>
      <c r="P240" s="99"/>
      <c r="Q240" s="99"/>
      <c r="R240" s="46" t="str">
        <f t="shared" si="12"/>
        <v/>
      </c>
      <c r="S240" s="99"/>
      <c r="T240" s="47" t="str">
        <f t="shared" si="13"/>
        <v/>
      </c>
    </row>
    <row r="241" spans="1:20" x14ac:dyDescent="0.3">
      <c r="A241" s="122"/>
      <c r="B241" s="96">
        <f t="shared" si="15"/>
        <v>45159</v>
      </c>
      <c r="C241" s="43" t="str">
        <f>TEXT(Tabelle5[[#This Row],[Datum]],"tt")</f>
        <v>21</v>
      </c>
      <c r="D241" s="43" t="str">
        <f>TEXT(Tabelle5[[#This Row],[Datum]],"TTT")</f>
        <v>Mo</v>
      </c>
      <c r="E241" s="71"/>
      <c r="F241" s="71"/>
      <c r="G241" s="45"/>
      <c r="H241" s="49" t="str">
        <f>IF(F241="","",MOD(F241-E241,1)*24-Tabelle5[[#This Row],[Pause/ Zeitausgleich]])</f>
        <v/>
      </c>
      <c r="I241" s="44"/>
      <c r="J241" s="45" t="str">
        <f t="shared" si="14"/>
        <v/>
      </c>
      <c r="K241" s="45" t="str">
        <f>IF(ISNUMBER(N241),"",IF(WEEKDAY(Tabelle5[[#This Row],[Datum]],2)=6,IF(F241="","",MOD(F241-E241,1)*24-Tabelle5[[#This Row],[Pause/ Zeitausgleich]]),""))</f>
        <v/>
      </c>
      <c r="L241" s="45" t="str">
        <f>IF(ISNUMBER(N241),"",IF(WEEKDAY(Tabelle5[[#This Row],[Datum]],2)=7,IF(F241="","",MOD(F241-E241,1)*24-Tabelle5[[#This Row],[Pause/ Zeitausgleich]]),""))</f>
        <v/>
      </c>
      <c r="M241" s="45"/>
      <c r="N241" s="45" t="str">
        <f>IFERROR(IF(VLOOKUP(B241,'Feiertage-Stunden'!$B$2:$B$50,1,0),IF(F241="","",MOD(F241-E241,1)*24-Tabelle5[[#This Row],[Pause/ Zeitausgleich]])),"")</f>
        <v/>
      </c>
      <c r="O241" s="45" t="str">
        <f>IF(ISNUMBER(N241),"",IF(WEEKDAY(Tabelle5[[#This Row],[Datum]],2)=6,"",IF(WEEKDAY(Tabelle5[[#This Row],[Datum]],2)=7,"",IF(H241&gt;=8,"",SUM(8-H241)))))</f>
        <v/>
      </c>
      <c r="P241" s="99"/>
      <c r="Q241" s="99"/>
      <c r="R241" s="46" t="str">
        <f t="shared" si="12"/>
        <v/>
      </c>
      <c r="S241" s="99"/>
      <c r="T241" s="47" t="str">
        <f t="shared" si="13"/>
        <v/>
      </c>
    </row>
    <row r="242" spans="1:20" x14ac:dyDescent="0.3">
      <c r="A242" s="122"/>
      <c r="B242" s="96">
        <f t="shared" si="15"/>
        <v>45160</v>
      </c>
      <c r="C242" s="43" t="str">
        <f>TEXT(Tabelle5[[#This Row],[Datum]],"tt")</f>
        <v>22</v>
      </c>
      <c r="D242" s="43" t="str">
        <f>TEXT(Tabelle5[[#This Row],[Datum]],"TTT")</f>
        <v>Di</v>
      </c>
      <c r="E242" s="71"/>
      <c r="F242" s="71"/>
      <c r="G242" s="45"/>
      <c r="H242" s="49" t="str">
        <f>IF(F242="","",MOD(F242-E242,1)*24-Tabelle5[[#This Row],[Pause/ Zeitausgleich]])</f>
        <v/>
      </c>
      <c r="I242" s="44"/>
      <c r="J242" s="45" t="str">
        <f t="shared" si="14"/>
        <v/>
      </c>
      <c r="K242" s="45" t="str">
        <f>IF(ISNUMBER(N242),"",IF(WEEKDAY(Tabelle5[[#This Row],[Datum]],2)=6,IF(F242="","",MOD(F242-E242,1)*24-Tabelle5[[#This Row],[Pause/ Zeitausgleich]]),""))</f>
        <v/>
      </c>
      <c r="L242" s="45" t="str">
        <f>IF(ISNUMBER(N242),"",IF(WEEKDAY(Tabelle5[[#This Row],[Datum]],2)=7,IF(F242="","",MOD(F242-E242,1)*24-Tabelle5[[#This Row],[Pause/ Zeitausgleich]]),""))</f>
        <v/>
      </c>
      <c r="M242" s="45"/>
      <c r="N242" s="45" t="str">
        <f>IFERROR(IF(VLOOKUP(B242,'Feiertage-Stunden'!$B$2:$B$50,1,0),IF(F242="","",MOD(F242-E242,1)*24-Tabelle5[[#This Row],[Pause/ Zeitausgleich]])),"")</f>
        <v/>
      </c>
      <c r="O242" s="45" t="str">
        <f>IF(ISNUMBER(N242),"",IF(WEEKDAY(Tabelle5[[#This Row],[Datum]],2)=6,"",IF(WEEKDAY(Tabelle5[[#This Row],[Datum]],2)=7,"",IF(H242&gt;=8,"",SUM(8-H242)))))</f>
        <v/>
      </c>
      <c r="P242" s="99"/>
      <c r="Q242" s="99"/>
      <c r="R242" s="46" t="str">
        <f t="shared" si="12"/>
        <v/>
      </c>
      <c r="S242" s="99"/>
      <c r="T242" s="47" t="str">
        <f t="shared" si="13"/>
        <v/>
      </c>
    </row>
    <row r="243" spans="1:20" x14ac:dyDescent="0.3">
      <c r="A243" s="122"/>
      <c r="B243" s="96">
        <f t="shared" si="15"/>
        <v>45161</v>
      </c>
      <c r="C243" s="43" t="str">
        <f>TEXT(Tabelle5[[#This Row],[Datum]],"tt")</f>
        <v>23</v>
      </c>
      <c r="D243" s="43" t="str">
        <f>TEXT(Tabelle5[[#This Row],[Datum]],"TTT")</f>
        <v>Mi</v>
      </c>
      <c r="E243" s="71"/>
      <c r="F243" s="71"/>
      <c r="G243" s="45"/>
      <c r="H243" s="49" t="str">
        <f>IF(F243="","",MOD(F243-E243,1)*24-Tabelle5[[#This Row],[Pause/ Zeitausgleich]])</f>
        <v/>
      </c>
      <c r="I243" s="44"/>
      <c r="J243" s="45" t="str">
        <f t="shared" si="14"/>
        <v/>
      </c>
      <c r="K243" s="45" t="str">
        <f>IF(ISNUMBER(N243),"",IF(WEEKDAY(Tabelle5[[#This Row],[Datum]],2)=6,IF(F243="","",MOD(F243-E243,1)*24-Tabelle5[[#This Row],[Pause/ Zeitausgleich]]),""))</f>
        <v/>
      </c>
      <c r="L243" s="45" t="str">
        <f>IF(ISNUMBER(N243),"",IF(WEEKDAY(Tabelle5[[#This Row],[Datum]],2)=7,IF(F243="","",MOD(F243-E243,1)*24-Tabelle5[[#This Row],[Pause/ Zeitausgleich]]),""))</f>
        <v/>
      </c>
      <c r="M243" s="45"/>
      <c r="N243" s="45" t="str">
        <f>IFERROR(IF(VLOOKUP(B243,'Feiertage-Stunden'!$B$2:$B$50,1,0),IF(F243="","",MOD(F243-E243,1)*24-Tabelle5[[#This Row],[Pause/ Zeitausgleich]])),"")</f>
        <v/>
      </c>
      <c r="O243" s="45" t="str">
        <f>IF(ISNUMBER(N243),"",IF(WEEKDAY(Tabelle5[[#This Row],[Datum]],2)=6,"",IF(WEEKDAY(Tabelle5[[#This Row],[Datum]],2)=7,"",IF(H243&gt;=8,"",SUM(8-H243)))))</f>
        <v/>
      </c>
      <c r="P243" s="99"/>
      <c r="Q243" s="99"/>
      <c r="R243" s="46" t="str">
        <f t="shared" si="12"/>
        <v/>
      </c>
      <c r="S243" s="99"/>
      <c r="T243" s="47" t="str">
        <f t="shared" si="13"/>
        <v/>
      </c>
    </row>
    <row r="244" spans="1:20" x14ac:dyDescent="0.3">
      <c r="A244" s="122"/>
      <c r="B244" s="96">
        <f t="shared" si="15"/>
        <v>45162</v>
      </c>
      <c r="C244" s="43" t="str">
        <f>TEXT(Tabelle5[[#This Row],[Datum]],"tt")</f>
        <v>24</v>
      </c>
      <c r="D244" s="43" t="str">
        <f>TEXT(Tabelle5[[#This Row],[Datum]],"TTT")</f>
        <v>Do</v>
      </c>
      <c r="E244" s="71"/>
      <c r="F244" s="71"/>
      <c r="G244" s="45"/>
      <c r="H244" s="49" t="str">
        <f>IF(F244="","",MOD(F244-E244,1)*24-Tabelle5[[#This Row],[Pause/ Zeitausgleich]])</f>
        <v/>
      </c>
      <c r="I244" s="44"/>
      <c r="J244" s="45" t="str">
        <f t="shared" si="14"/>
        <v/>
      </c>
      <c r="K244" s="45" t="str">
        <f>IF(ISNUMBER(N244),"",IF(WEEKDAY(Tabelle5[[#This Row],[Datum]],2)=6,IF(F244="","",MOD(F244-E244,1)*24-Tabelle5[[#This Row],[Pause/ Zeitausgleich]]),""))</f>
        <v/>
      </c>
      <c r="L244" s="45" t="str">
        <f>IF(ISNUMBER(N244),"",IF(WEEKDAY(Tabelle5[[#This Row],[Datum]],2)=7,IF(F244="","",MOD(F244-E244,1)*24-Tabelle5[[#This Row],[Pause/ Zeitausgleich]]),""))</f>
        <v/>
      </c>
      <c r="M244" s="45"/>
      <c r="N244" s="45" t="str">
        <f>IFERROR(IF(VLOOKUP(B244,'Feiertage-Stunden'!$B$2:$B$50,1,0),IF(F244="","",MOD(F244-E244,1)*24-Tabelle5[[#This Row],[Pause/ Zeitausgleich]])),"")</f>
        <v/>
      </c>
      <c r="O244" s="45" t="str">
        <f>IF(ISNUMBER(N244),"",IF(WEEKDAY(Tabelle5[[#This Row],[Datum]],2)=6,"",IF(WEEKDAY(Tabelle5[[#This Row],[Datum]],2)=7,"",IF(H244&gt;=8,"",SUM(8-H244)))))</f>
        <v/>
      </c>
      <c r="P244" s="99"/>
      <c r="Q244" s="99"/>
      <c r="R244" s="46" t="str">
        <f t="shared" si="12"/>
        <v/>
      </c>
      <c r="S244" s="99"/>
      <c r="T244" s="47" t="str">
        <f t="shared" si="13"/>
        <v/>
      </c>
    </row>
    <row r="245" spans="1:20" x14ac:dyDescent="0.3">
      <c r="A245" s="122"/>
      <c r="B245" s="96">
        <f t="shared" si="15"/>
        <v>45163</v>
      </c>
      <c r="C245" s="43" t="str">
        <f>TEXT(Tabelle5[[#This Row],[Datum]],"tt")</f>
        <v>25</v>
      </c>
      <c r="D245" s="43" t="str">
        <f>TEXT(Tabelle5[[#This Row],[Datum]],"TTT")</f>
        <v>Fr</v>
      </c>
      <c r="E245" s="71"/>
      <c r="F245" s="71"/>
      <c r="G245" s="45"/>
      <c r="H245" s="49" t="str">
        <f>IF(F245="","",MOD(F245-E245,1)*24-Tabelle5[[#This Row],[Pause/ Zeitausgleich]])</f>
        <v/>
      </c>
      <c r="I245" s="44"/>
      <c r="J245" s="45" t="str">
        <f t="shared" si="14"/>
        <v/>
      </c>
      <c r="K245" s="45" t="str">
        <f>IF(ISNUMBER(N245),"",IF(WEEKDAY(Tabelle5[[#This Row],[Datum]],2)=6,IF(F245="","",MOD(F245-E245,1)*24-Tabelle5[[#This Row],[Pause/ Zeitausgleich]]),""))</f>
        <v/>
      </c>
      <c r="L245" s="45" t="str">
        <f>IF(ISNUMBER(N245),"",IF(WEEKDAY(Tabelle5[[#This Row],[Datum]],2)=7,IF(F245="","",MOD(F245-E245,1)*24-Tabelle5[[#This Row],[Pause/ Zeitausgleich]]),""))</f>
        <v/>
      </c>
      <c r="M245" s="45"/>
      <c r="N245" s="45" t="str">
        <f>IFERROR(IF(VLOOKUP(B245,'Feiertage-Stunden'!$B$2:$B$50,1,0),IF(F245="","",MOD(F245-E245,1)*24-Tabelle5[[#This Row],[Pause/ Zeitausgleich]])),"")</f>
        <v/>
      </c>
      <c r="O245" s="45" t="str">
        <f>IF(ISNUMBER(N245),"",IF(WEEKDAY(Tabelle5[[#This Row],[Datum]],2)=6,"",IF(WEEKDAY(Tabelle5[[#This Row],[Datum]],2)=7,"",IF(H245&gt;=8,"",SUM(8-H245)))))</f>
        <v/>
      </c>
      <c r="P245" s="99"/>
      <c r="Q245" s="99"/>
      <c r="R245" s="46" t="str">
        <f t="shared" si="12"/>
        <v/>
      </c>
      <c r="S245" s="99"/>
      <c r="T245" s="47" t="str">
        <f t="shared" si="13"/>
        <v/>
      </c>
    </row>
    <row r="246" spans="1:20" x14ac:dyDescent="0.3">
      <c r="A246" s="122"/>
      <c r="B246" s="96">
        <f t="shared" si="15"/>
        <v>45164</v>
      </c>
      <c r="C246" s="43" t="str">
        <f>TEXT(Tabelle5[[#This Row],[Datum]],"tt")</f>
        <v>26</v>
      </c>
      <c r="D246" s="43" t="str">
        <f>TEXT(Tabelle5[[#This Row],[Datum]],"TTT")</f>
        <v>Sa</v>
      </c>
      <c r="E246" s="71"/>
      <c r="F246" s="71"/>
      <c r="G246" s="45"/>
      <c r="H246" s="49" t="str">
        <f>IF(F246="","",MOD(F246-E246,1)*24-Tabelle5[[#This Row],[Pause/ Zeitausgleich]])</f>
        <v/>
      </c>
      <c r="I246" s="44"/>
      <c r="J246" s="45" t="str">
        <f t="shared" si="14"/>
        <v/>
      </c>
      <c r="K246" s="45" t="str">
        <f>IF(ISNUMBER(N246),"",IF(WEEKDAY(Tabelle5[[#This Row],[Datum]],2)=6,IF(F246="","",MOD(F246-E246,1)*24-Tabelle5[[#This Row],[Pause/ Zeitausgleich]]),""))</f>
        <v/>
      </c>
      <c r="L246" s="45" t="str">
        <f>IF(ISNUMBER(N246),"",IF(WEEKDAY(Tabelle5[[#This Row],[Datum]],2)=7,IF(F246="","",MOD(F246-E246,1)*24-Tabelle5[[#This Row],[Pause/ Zeitausgleich]]),""))</f>
        <v/>
      </c>
      <c r="M246" s="45"/>
      <c r="N246" s="45" t="str">
        <f>IFERROR(IF(VLOOKUP(B246,'Feiertage-Stunden'!$B$2:$B$50,1,0),IF(F246="","",MOD(F246-E246,1)*24-Tabelle5[[#This Row],[Pause/ Zeitausgleich]])),"")</f>
        <v/>
      </c>
      <c r="O246" s="45" t="str">
        <f>IF(ISNUMBER(N246),"",IF(WEEKDAY(Tabelle5[[#This Row],[Datum]],2)=6,"",IF(WEEKDAY(Tabelle5[[#This Row],[Datum]],2)=7,"",IF(H246&gt;=8,"",SUM(8-H246)))))</f>
        <v/>
      </c>
      <c r="P246" s="99"/>
      <c r="Q246" s="99"/>
      <c r="R246" s="46" t="str">
        <f t="shared" si="12"/>
        <v/>
      </c>
      <c r="S246" s="99"/>
      <c r="T246" s="47" t="str">
        <f t="shared" si="13"/>
        <v/>
      </c>
    </row>
    <row r="247" spans="1:20" x14ac:dyDescent="0.3">
      <c r="A247" s="122"/>
      <c r="B247" s="96">
        <f t="shared" si="15"/>
        <v>45165</v>
      </c>
      <c r="C247" s="43" t="str">
        <f>TEXT(Tabelle5[[#This Row],[Datum]],"tt")</f>
        <v>27</v>
      </c>
      <c r="D247" s="43" t="str">
        <f>TEXT(Tabelle5[[#This Row],[Datum]],"TTT")</f>
        <v>So</v>
      </c>
      <c r="E247" s="71"/>
      <c r="F247" s="71"/>
      <c r="G247" s="45"/>
      <c r="H247" s="49" t="str">
        <f>IF(F247="","",MOD(F247-E247,1)*24-Tabelle5[[#This Row],[Pause/ Zeitausgleich]])</f>
        <v/>
      </c>
      <c r="I247" s="44"/>
      <c r="J247" s="45" t="str">
        <f t="shared" si="14"/>
        <v/>
      </c>
      <c r="K247" s="45" t="str">
        <f>IF(ISNUMBER(N247),"",IF(WEEKDAY(Tabelle5[[#This Row],[Datum]],2)=6,IF(F247="","",MOD(F247-E247,1)*24-Tabelle5[[#This Row],[Pause/ Zeitausgleich]]),""))</f>
        <v/>
      </c>
      <c r="L247" s="45" t="str">
        <f>IF(ISNUMBER(N247),"",IF(WEEKDAY(Tabelle5[[#This Row],[Datum]],2)=7,IF(F247="","",MOD(F247-E247,1)*24-Tabelle5[[#This Row],[Pause/ Zeitausgleich]]),""))</f>
        <v/>
      </c>
      <c r="M247" s="45"/>
      <c r="N247" s="45" t="str">
        <f>IFERROR(IF(VLOOKUP(B247,'Feiertage-Stunden'!$B$2:$B$50,1,0),IF(F247="","",MOD(F247-E247,1)*24-Tabelle5[[#This Row],[Pause/ Zeitausgleich]])),"")</f>
        <v/>
      </c>
      <c r="O247" s="45" t="str">
        <f>IF(ISNUMBER(N247),"",IF(WEEKDAY(Tabelle5[[#This Row],[Datum]],2)=6,"",IF(WEEKDAY(Tabelle5[[#This Row],[Datum]],2)=7,"",IF(H247&gt;=8,"",SUM(8-H247)))))</f>
        <v/>
      </c>
      <c r="P247" s="99"/>
      <c r="Q247" s="99"/>
      <c r="R247" s="46" t="str">
        <f t="shared" si="12"/>
        <v/>
      </c>
      <c r="S247" s="99"/>
      <c r="T247" s="47" t="str">
        <f t="shared" si="13"/>
        <v/>
      </c>
    </row>
    <row r="248" spans="1:20" x14ac:dyDescent="0.3">
      <c r="A248" s="122"/>
      <c r="B248" s="96">
        <f t="shared" si="15"/>
        <v>45166</v>
      </c>
      <c r="C248" s="43" t="str">
        <f>TEXT(Tabelle5[[#This Row],[Datum]],"tt")</f>
        <v>28</v>
      </c>
      <c r="D248" s="43" t="str">
        <f>TEXT(Tabelle5[[#This Row],[Datum]],"TTT")</f>
        <v>Mo</v>
      </c>
      <c r="E248" s="71"/>
      <c r="F248" s="71"/>
      <c r="G248" s="45"/>
      <c r="H248" s="49" t="str">
        <f>IF(F248="","",MOD(F248-E248,1)*24-Tabelle5[[#This Row],[Pause/ Zeitausgleich]])</f>
        <v/>
      </c>
      <c r="I248" s="44"/>
      <c r="J248" s="45" t="str">
        <f t="shared" si="14"/>
        <v/>
      </c>
      <c r="K248" s="45" t="str">
        <f>IF(ISNUMBER(N248),"",IF(WEEKDAY(Tabelle5[[#This Row],[Datum]],2)=6,IF(F248="","",MOD(F248-E248,1)*24-Tabelle5[[#This Row],[Pause/ Zeitausgleich]]),""))</f>
        <v/>
      </c>
      <c r="L248" s="45" t="str">
        <f>IF(ISNUMBER(N248),"",IF(WEEKDAY(Tabelle5[[#This Row],[Datum]],2)=7,IF(F248="","",MOD(F248-E248,1)*24-Tabelle5[[#This Row],[Pause/ Zeitausgleich]]),""))</f>
        <v/>
      </c>
      <c r="M248" s="45"/>
      <c r="N248" s="45" t="str">
        <f>IFERROR(IF(VLOOKUP(B248,'Feiertage-Stunden'!$B$2:$B$50,1,0),IF(F248="","",MOD(F248-E248,1)*24-Tabelle5[[#This Row],[Pause/ Zeitausgleich]])),"")</f>
        <v/>
      </c>
      <c r="O248" s="45" t="str">
        <f>IF(ISNUMBER(N248),"",IF(WEEKDAY(Tabelle5[[#This Row],[Datum]],2)=6,"",IF(WEEKDAY(Tabelle5[[#This Row],[Datum]],2)=7,"",IF(H248&gt;=8,"",SUM(8-H248)))))</f>
        <v/>
      </c>
      <c r="P248" s="99"/>
      <c r="Q248" s="99"/>
      <c r="R248" s="46" t="str">
        <f t="shared" si="12"/>
        <v/>
      </c>
      <c r="S248" s="99"/>
      <c r="T248" s="47" t="str">
        <f t="shared" si="13"/>
        <v/>
      </c>
    </row>
    <row r="249" spans="1:20" x14ac:dyDescent="0.3">
      <c r="A249" s="122"/>
      <c r="B249" s="96">
        <f t="shared" si="15"/>
        <v>45167</v>
      </c>
      <c r="C249" s="43" t="str">
        <f>TEXT(Tabelle5[[#This Row],[Datum]],"tt")</f>
        <v>29</v>
      </c>
      <c r="D249" s="43" t="str">
        <f>TEXT(Tabelle5[[#This Row],[Datum]],"TTT")</f>
        <v>Di</v>
      </c>
      <c r="E249" s="71"/>
      <c r="F249" s="71"/>
      <c r="G249" s="45"/>
      <c r="H249" s="49" t="str">
        <f>IF(F249="","",MOD(F249-E249,1)*24-Tabelle5[[#This Row],[Pause/ Zeitausgleich]])</f>
        <v/>
      </c>
      <c r="I249" s="44"/>
      <c r="J249" s="45" t="str">
        <f t="shared" si="14"/>
        <v/>
      </c>
      <c r="K249" s="45" t="str">
        <f>IF(ISNUMBER(N249),"",IF(WEEKDAY(Tabelle5[[#This Row],[Datum]],2)=6,IF(F249="","",MOD(F249-E249,1)*24-Tabelle5[[#This Row],[Pause/ Zeitausgleich]]),""))</f>
        <v/>
      </c>
      <c r="L249" s="45" t="str">
        <f>IF(ISNUMBER(N249),"",IF(WEEKDAY(Tabelle5[[#This Row],[Datum]],2)=7,IF(F249="","",MOD(F249-E249,1)*24-Tabelle5[[#This Row],[Pause/ Zeitausgleich]]),""))</f>
        <v/>
      </c>
      <c r="M249" s="45"/>
      <c r="N249" s="45" t="str">
        <f>IFERROR(IF(VLOOKUP(B249,'Feiertage-Stunden'!$B$2:$B$50,1,0),IF(F249="","",MOD(F249-E249,1)*24-Tabelle5[[#This Row],[Pause/ Zeitausgleich]])),"")</f>
        <v/>
      </c>
      <c r="O249" s="45" t="str">
        <f>IF(ISNUMBER(N249),"",IF(WEEKDAY(Tabelle5[[#This Row],[Datum]],2)=6,"",IF(WEEKDAY(Tabelle5[[#This Row],[Datum]],2)=7,"",IF(H249&gt;=8,"",SUM(8-H249)))))</f>
        <v/>
      </c>
      <c r="P249" s="99"/>
      <c r="Q249" s="99"/>
      <c r="R249" s="46" t="str">
        <f t="shared" si="12"/>
        <v/>
      </c>
      <c r="S249" s="99"/>
      <c r="T249" s="47" t="str">
        <f t="shared" si="13"/>
        <v/>
      </c>
    </row>
    <row r="250" spans="1:20" x14ac:dyDescent="0.3">
      <c r="A250" s="122"/>
      <c r="B250" s="96">
        <f t="shared" si="15"/>
        <v>45168</v>
      </c>
      <c r="C250" s="43" t="str">
        <f>TEXT(Tabelle5[[#This Row],[Datum]],"tt")</f>
        <v>30</v>
      </c>
      <c r="D250" s="43" t="str">
        <f>TEXT(Tabelle5[[#This Row],[Datum]],"TTT")</f>
        <v>Mi</v>
      </c>
      <c r="E250" s="71"/>
      <c r="F250" s="71"/>
      <c r="G250" s="45"/>
      <c r="H250" s="49" t="str">
        <f>IF(F250="","",MOD(F250-E250,1)*24-Tabelle5[[#This Row],[Pause/ Zeitausgleich]])</f>
        <v/>
      </c>
      <c r="I250" s="44"/>
      <c r="J250" s="45" t="str">
        <f t="shared" si="14"/>
        <v/>
      </c>
      <c r="K250" s="45" t="str">
        <f>IF(ISNUMBER(N250),"",IF(WEEKDAY(Tabelle5[[#This Row],[Datum]],2)=6,IF(F250="","",MOD(F250-E250,1)*24-Tabelle5[[#This Row],[Pause/ Zeitausgleich]]),""))</f>
        <v/>
      </c>
      <c r="L250" s="45" t="str">
        <f>IF(ISNUMBER(N250),"",IF(WEEKDAY(Tabelle5[[#This Row],[Datum]],2)=7,IF(F250="","",MOD(F250-E250,1)*24-Tabelle5[[#This Row],[Pause/ Zeitausgleich]]),""))</f>
        <v/>
      </c>
      <c r="M250" s="45"/>
      <c r="N250" s="45" t="str">
        <f>IFERROR(IF(VLOOKUP(B250,'Feiertage-Stunden'!$B$2:$B$50,1,0),IF(F250="","",MOD(F250-E250,1)*24-Tabelle5[[#This Row],[Pause/ Zeitausgleich]])),"")</f>
        <v/>
      </c>
      <c r="O250" s="45" t="str">
        <f>IF(ISNUMBER(N250),"",IF(WEEKDAY(Tabelle5[[#This Row],[Datum]],2)=6,"",IF(WEEKDAY(Tabelle5[[#This Row],[Datum]],2)=7,"",IF(H250&gt;=8,"",SUM(8-H250)))))</f>
        <v/>
      </c>
      <c r="P250" s="99"/>
      <c r="Q250" s="99"/>
      <c r="R250" s="46" t="str">
        <f t="shared" si="12"/>
        <v/>
      </c>
      <c r="S250" s="99"/>
      <c r="T250" s="47" t="str">
        <f t="shared" si="13"/>
        <v/>
      </c>
    </row>
    <row r="251" spans="1:20" x14ac:dyDescent="0.3">
      <c r="A251" s="122"/>
      <c r="B251" s="96">
        <f t="shared" si="15"/>
        <v>45169</v>
      </c>
      <c r="C251" s="43" t="str">
        <f>TEXT(Tabelle5[[#This Row],[Datum]],"tt")</f>
        <v>31</v>
      </c>
      <c r="D251" s="43" t="str">
        <f>TEXT(Tabelle5[[#This Row],[Datum]],"TTT")</f>
        <v>Do</v>
      </c>
      <c r="E251" s="71"/>
      <c r="F251" s="71"/>
      <c r="G251" s="45"/>
      <c r="H251" s="49" t="str">
        <f>IF(F251="","",MOD(F251-E251,1)*24-Tabelle5[[#This Row],[Pause/ Zeitausgleich]])</f>
        <v/>
      </c>
      <c r="I251" s="44"/>
      <c r="J251" s="45" t="str">
        <f t="shared" si="14"/>
        <v/>
      </c>
      <c r="K251" s="45" t="str">
        <f>IF(ISNUMBER(N251),"",IF(WEEKDAY(Tabelle5[[#This Row],[Datum]],2)=6,IF(F251="","",MOD(F251-E251,1)*24-Tabelle5[[#This Row],[Pause/ Zeitausgleich]]),""))</f>
        <v/>
      </c>
      <c r="L251" s="45" t="str">
        <f>IF(ISNUMBER(N251),"",IF(WEEKDAY(Tabelle5[[#This Row],[Datum]],2)=7,IF(F251="","",MOD(F251-E251,1)*24-Tabelle5[[#This Row],[Pause/ Zeitausgleich]]),""))</f>
        <v/>
      </c>
      <c r="M251" s="45"/>
      <c r="N251" s="45" t="str">
        <f>IFERROR(IF(VLOOKUP(B251,'Feiertage-Stunden'!$B$2:$B$50,1,0),IF(F251="","",MOD(F251-E251,1)*24-Tabelle5[[#This Row],[Pause/ Zeitausgleich]])),"")</f>
        <v/>
      </c>
      <c r="O251" s="45" t="str">
        <f>IF(ISNUMBER(N251),"",IF(WEEKDAY(Tabelle5[[#This Row],[Datum]],2)=6,"",IF(WEEKDAY(Tabelle5[[#This Row],[Datum]],2)=7,"",IF(H251&gt;=8,"",SUM(8-H251)))))</f>
        <v/>
      </c>
      <c r="P251" s="99"/>
      <c r="Q251" s="99"/>
      <c r="R251" s="46" t="str">
        <f t="shared" si="12"/>
        <v/>
      </c>
      <c r="S251" s="99"/>
      <c r="T251" s="47" t="str">
        <f t="shared" si="13"/>
        <v/>
      </c>
    </row>
    <row r="252" spans="1:20" x14ac:dyDescent="0.3">
      <c r="A252" s="123" t="str">
        <f>TEXT(B252,"MMMM")</f>
        <v>September</v>
      </c>
      <c r="B252" s="96">
        <f t="shared" si="15"/>
        <v>45170</v>
      </c>
      <c r="C252" s="43" t="str">
        <f>TEXT(Tabelle5[[#This Row],[Datum]],"tt")</f>
        <v>01</v>
      </c>
      <c r="D252" s="43" t="str">
        <f>TEXT(Tabelle5[[#This Row],[Datum]],"TTT")</f>
        <v>Fr</v>
      </c>
      <c r="E252" s="71"/>
      <c r="F252" s="71"/>
      <c r="G252" s="45"/>
      <c r="H252" s="49" t="str">
        <f>IF(F252="","",MOD(F252-E252,1)*24-Tabelle5[[#This Row],[Pause/ Zeitausgleich]])</f>
        <v/>
      </c>
      <c r="I252" s="44"/>
      <c r="J252" s="45" t="str">
        <f t="shared" si="14"/>
        <v/>
      </c>
      <c r="K252" s="45" t="str">
        <f>IF(ISNUMBER(N252),"",IF(WEEKDAY(Tabelle5[[#This Row],[Datum]],2)=6,IF(F252="","",MOD(F252-E252,1)*24-Tabelle5[[#This Row],[Pause/ Zeitausgleich]]),""))</f>
        <v/>
      </c>
      <c r="L252" s="45" t="str">
        <f>IF(ISNUMBER(N252),"",IF(WEEKDAY(Tabelle5[[#This Row],[Datum]],2)=7,IF(F252="","",MOD(F252-E252,1)*24-Tabelle5[[#This Row],[Pause/ Zeitausgleich]]),""))</f>
        <v/>
      </c>
      <c r="M252" s="45"/>
      <c r="N252" s="45" t="str">
        <f>IFERROR(IF(VLOOKUP(B252,'Feiertage-Stunden'!$B$2:$B$50,1,0),IF(F252="","",MOD(F252-E252,1)*24-Tabelle5[[#This Row],[Pause/ Zeitausgleich]])),"")</f>
        <v/>
      </c>
      <c r="O252" s="45" t="str">
        <f>IF(ISNUMBER(N252),"",IF(WEEKDAY(Tabelle5[[#This Row],[Datum]],2)=6,"",IF(WEEKDAY(Tabelle5[[#This Row],[Datum]],2)=7,"",IF(H252&gt;=8,"",SUM(8-H252)))))</f>
        <v/>
      </c>
      <c r="P252" s="99"/>
      <c r="Q252" s="99"/>
      <c r="R252" s="46" t="str">
        <f t="shared" si="12"/>
        <v/>
      </c>
      <c r="S252" s="99"/>
      <c r="T252" s="47" t="str">
        <f t="shared" si="13"/>
        <v/>
      </c>
    </row>
    <row r="253" spans="1:20" x14ac:dyDescent="0.3">
      <c r="A253" s="123"/>
      <c r="B253" s="96">
        <f t="shared" si="15"/>
        <v>45171</v>
      </c>
      <c r="C253" s="43" t="str">
        <f>TEXT(Tabelle5[[#This Row],[Datum]],"tt")</f>
        <v>02</v>
      </c>
      <c r="D253" s="43" t="str">
        <f>TEXT(Tabelle5[[#This Row],[Datum]],"TTT")</f>
        <v>Sa</v>
      </c>
      <c r="E253" s="71"/>
      <c r="F253" s="71"/>
      <c r="G253" s="45"/>
      <c r="H253" s="49" t="str">
        <f>IF(F253="","",MOD(F253-E253,1)*24-Tabelle5[[#This Row],[Pause/ Zeitausgleich]])</f>
        <v/>
      </c>
      <c r="I253" s="44"/>
      <c r="J253" s="45" t="str">
        <f t="shared" si="14"/>
        <v/>
      </c>
      <c r="K253" s="45" t="str">
        <f>IF(ISNUMBER(N253),"",IF(WEEKDAY(Tabelle5[[#This Row],[Datum]],2)=6,IF(F253="","",MOD(F253-E253,1)*24-Tabelle5[[#This Row],[Pause/ Zeitausgleich]]),""))</f>
        <v/>
      </c>
      <c r="L253" s="45" t="str">
        <f>IF(ISNUMBER(N253),"",IF(WEEKDAY(Tabelle5[[#This Row],[Datum]],2)=7,IF(F253="","",MOD(F253-E253,1)*24-Tabelle5[[#This Row],[Pause/ Zeitausgleich]]),""))</f>
        <v/>
      </c>
      <c r="M253" s="45"/>
      <c r="N253" s="45" t="str">
        <f>IFERROR(IF(VLOOKUP(B253,'Feiertage-Stunden'!$B$2:$B$50,1,0),IF(F253="","",MOD(F253-E253,1)*24-Tabelle5[[#This Row],[Pause/ Zeitausgleich]])),"")</f>
        <v/>
      </c>
      <c r="O253" s="45" t="str">
        <f>IF(ISNUMBER(N253),"",IF(WEEKDAY(Tabelle5[[#This Row],[Datum]],2)=6,"",IF(WEEKDAY(Tabelle5[[#This Row],[Datum]],2)=7,"",IF(H253&gt;=8,"",SUM(8-H253)))))</f>
        <v/>
      </c>
      <c r="P253" s="99"/>
      <c r="Q253" s="99"/>
      <c r="R253" s="46" t="str">
        <f t="shared" si="12"/>
        <v/>
      </c>
      <c r="S253" s="99"/>
      <c r="T253" s="47" t="str">
        <f t="shared" si="13"/>
        <v/>
      </c>
    </row>
    <row r="254" spans="1:20" x14ac:dyDescent="0.3">
      <c r="A254" s="123"/>
      <c r="B254" s="96">
        <f t="shared" si="15"/>
        <v>45172</v>
      </c>
      <c r="C254" s="43" t="str">
        <f>TEXT(Tabelle5[[#This Row],[Datum]],"tt")</f>
        <v>03</v>
      </c>
      <c r="D254" s="43" t="str">
        <f>TEXT(Tabelle5[[#This Row],[Datum]],"TTT")</f>
        <v>So</v>
      </c>
      <c r="E254" s="71"/>
      <c r="F254" s="71"/>
      <c r="G254" s="45"/>
      <c r="H254" s="49" t="str">
        <f>IF(F254="","",MOD(F254-E254,1)*24-Tabelle5[[#This Row],[Pause/ Zeitausgleich]])</f>
        <v/>
      </c>
      <c r="I254" s="44"/>
      <c r="J254" s="45" t="str">
        <f t="shared" si="14"/>
        <v/>
      </c>
      <c r="K254" s="45" t="str">
        <f>IF(ISNUMBER(N254),"",IF(WEEKDAY(Tabelle5[[#This Row],[Datum]],2)=6,IF(F254="","",MOD(F254-E254,1)*24-Tabelle5[[#This Row],[Pause/ Zeitausgleich]]),""))</f>
        <v/>
      </c>
      <c r="L254" s="45" t="str">
        <f>IF(ISNUMBER(N254),"",IF(WEEKDAY(Tabelle5[[#This Row],[Datum]],2)=7,IF(F254="","",MOD(F254-E254,1)*24-Tabelle5[[#This Row],[Pause/ Zeitausgleich]]),""))</f>
        <v/>
      </c>
      <c r="M254" s="45"/>
      <c r="N254" s="45" t="str">
        <f>IFERROR(IF(VLOOKUP(B254,'Feiertage-Stunden'!$B$2:$B$50,1,0),IF(F254="","",MOD(F254-E254,1)*24-Tabelle5[[#This Row],[Pause/ Zeitausgleich]])),"")</f>
        <v/>
      </c>
      <c r="O254" s="45" t="str">
        <f>IF(ISNUMBER(N254),"",IF(WEEKDAY(Tabelle5[[#This Row],[Datum]],2)=6,"",IF(WEEKDAY(Tabelle5[[#This Row],[Datum]],2)=7,"",IF(H254&gt;=8,"",SUM(8-H254)))))</f>
        <v/>
      </c>
      <c r="P254" s="99"/>
      <c r="Q254" s="99"/>
      <c r="R254" s="46" t="str">
        <f t="shared" si="12"/>
        <v/>
      </c>
      <c r="S254" s="99"/>
      <c r="T254" s="47" t="str">
        <f t="shared" si="13"/>
        <v/>
      </c>
    </row>
    <row r="255" spans="1:20" x14ac:dyDescent="0.3">
      <c r="A255" s="123"/>
      <c r="B255" s="96">
        <f t="shared" si="15"/>
        <v>45173</v>
      </c>
      <c r="C255" s="43" t="str">
        <f>TEXT(Tabelle5[[#This Row],[Datum]],"tt")</f>
        <v>04</v>
      </c>
      <c r="D255" s="43" t="str">
        <f>TEXT(Tabelle5[[#This Row],[Datum]],"TTT")</f>
        <v>Mo</v>
      </c>
      <c r="E255" s="71"/>
      <c r="F255" s="71"/>
      <c r="G255" s="45"/>
      <c r="H255" s="49" t="str">
        <f>IF(F255="","",MOD(F255-E255,1)*24-Tabelle5[[#This Row],[Pause/ Zeitausgleich]])</f>
        <v/>
      </c>
      <c r="I255" s="44"/>
      <c r="J255" s="45" t="str">
        <f t="shared" si="14"/>
        <v/>
      </c>
      <c r="K255" s="45" t="str">
        <f>IF(ISNUMBER(N255),"",IF(WEEKDAY(Tabelle5[[#This Row],[Datum]],2)=6,IF(F255="","",MOD(F255-E255,1)*24-Tabelle5[[#This Row],[Pause/ Zeitausgleich]]),""))</f>
        <v/>
      </c>
      <c r="L255" s="45" t="str">
        <f>IF(ISNUMBER(N255),"",IF(WEEKDAY(Tabelle5[[#This Row],[Datum]],2)=7,IF(F255="","",MOD(F255-E255,1)*24-Tabelle5[[#This Row],[Pause/ Zeitausgleich]]),""))</f>
        <v/>
      </c>
      <c r="M255" s="45"/>
      <c r="N255" s="45" t="str">
        <f>IFERROR(IF(VLOOKUP(B255,'Feiertage-Stunden'!$B$2:$B$50,1,0),IF(F255="","",MOD(F255-E255,1)*24-Tabelle5[[#This Row],[Pause/ Zeitausgleich]])),"")</f>
        <v/>
      </c>
      <c r="O255" s="45" t="str">
        <f>IF(ISNUMBER(N255),"",IF(WEEKDAY(Tabelle5[[#This Row],[Datum]],2)=6,"",IF(WEEKDAY(Tabelle5[[#This Row],[Datum]],2)=7,"",IF(H255&gt;=8,"",SUM(8-H255)))))</f>
        <v/>
      </c>
      <c r="P255" s="99"/>
      <c r="Q255" s="99"/>
      <c r="R255" s="46" t="str">
        <f t="shared" si="12"/>
        <v/>
      </c>
      <c r="S255" s="99"/>
      <c r="T255" s="47" t="str">
        <f t="shared" si="13"/>
        <v/>
      </c>
    </row>
    <row r="256" spans="1:20" x14ac:dyDescent="0.3">
      <c r="A256" s="123"/>
      <c r="B256" s="96">
        <f t="shared" si="15"/>
        <v>45174</v>
      </c>
      <c r="C256" s="43" t="str">
        <f>TEXT(Tabelle5[[#This Row],[Datum]],"tt")</f>
        <v>05</v>
      </c>
      <c r="D256" s="43" t="str">
        <f>TEXT(Tabelle5[[#This Row],[Datum]],"TTT")</f>
        <v>Di</v>
      </c>
      <c r="E256" s="71"/>
      <c r="F256" s="71"/>
      <c r="G256" s="45"/>
      <c r="H256" s="49" t="str">
        <f>IF(F256="","",MOD(F256-E256,1)*24-Tabelle5[[#This Row],[Pause/ Zeitausgleich]])</f>
        <v/>
      </c>
      <c r="I256" s="44"/>
      <c r="J256" s="45" t="str">
        <f t="shared" si="14"/>
        <v/>
      </c>
      <c r="K256" s="45" t="str">
        <f>IF(ISNUMBER(N256),"",IF(WEEKDAY(Tabelle5[[#This Row],[Datum]],2)=6,IF(F256="","",MOD(F256-E256,1)*24-Tabelle5[[#This Row],[Pause/ Zeitausgleich]]),""))</f>
        <v/>
      </c>
      <c r="L256" s="45" t="str">
        <f>IF(ISNUMBER(N256),"",IF(WEEKDAY(Tabelle5[[#This Row],[Datum]],2)=7,IF(F256="","",MOD(F256-E256,1)*24-Tabelle5[[#This Row],[Pause/ Zeitausgleich]]),""))</f>
        <v/>
      </c>
      <c r="M256" s="45"/>
      <c r="N256" s="45" t="str">
        <f>IFERROR(IF(VLOOKUP(B256,'Feiertage-Stunden'!$B$2:$B$50,1,0),IF(F256="","",MOD(F256-E256,1)*24-Tabelle5[[#This Row],[Pause/ Zeitausgleich]])),"")</f>
        <v/>
      </c>
      <c r="O256" s="45" t="str">
        <f>IF(ISNUMBER(N256),"",IF(WEEKDAY(Tabelle5[[#This Row],[Datum]],2)=6,"",IF(WEEKDAY(Tabelle5[[#This Row],[Datum]],2)=7,"",IF(H256&gt;=8,"",SUM(8-H256)))))</f>
        <v/>
      </c>
      <c r="P256" s="99"/>
      <c r="Q256" s="99"/>
      <c r="R256" s="46" t="str">
        <f t="shared" si="12"/>
        <v/>
      </c>
      <c r="S256" s="99"/>
      <c r="T256" s="47" t="str">
        <f t="shared" si="13"/>
        <v/>
      </c>
    </row>
    <row r="257" spans="1:20" x14ac:dyDescent="0.3">
      <c r="A257" s="123"/>
      <c r="B257" s="96">
        <f t="shared" si="15"/>
        <v>45175</v>
      </c>
      <c r="C257" s="43" t="str">
        <f>TEXT(Tabelle5[[#This Row],[Datum]],"tt")</f>
        <v>06</v>
      </c>
      <c r="D257" s="43" t="str">
        <f>TEXT(Tabelle5[[#This Row],[Datum]],"TTT")</f>
        <v>Mi</v>
      </c>
      <c r="E257" s="71"/>
      <c r="F257" s="71"/>
      <c r="G257" s="45"/>
      <c r="H257" s="49" t="str">
        <f>IF(F257="","",MOD(F257-E257,1)*24-Tabelle5[[#This Row],[Pause/ Zeitausgleich]])</f>
        <v/>
      </c>
      <c r="I257" s="44"/>
      <c r="J257" s="45" t="str">
        <f t="shared" si="14"/>
        <v/>
      </c>
      <c r="K257" s="45" t="str">
        <f>IF(ISNUMBER(N257),"",IF(WEEKDAY(Tabelle5[[#This Row],[Datum]],2)=6,IF(F257="","",MOD(F257-E257,1)*24-Tabelle5[[#This Row],[Pause/ Zeitausgleich]]),""))</f>
        <v/>
      </c>
      <c r="L257" s="45" t="str">
        <f>IF(ISNUMBER(N257),"",IF(WEEKDAY(Tabelle5[[#This Row],[Datum]],2)=7,IF(F257="","",MOD(F257-E257,1)*24-Tabelle5[[#This Row],[Pause/ Zeitausgleich]]),""))</f>
        <v/>
      </c>
      <c r="M257" s="45"/>
      <c r="N257" s="45" t="str">
        <f>IFERROR(IF(VLOOKUP(B257,'Feiertage-Stunden'!$B$2:$B$50,1,0),IF(F257="","",MOD(F257-E257,1)*24-Tabelle5[[#This Row],[Pause/ Zeitausgleich]])),"")</f>
        <v/>
      </c>
      <c r="O257" s="45" t="str">
        <f>IF(ISNUMBER(N257),"",IF(WEEKDAY(Tabelle5[[#This Row],[Datum]],2)=6,"",IF(WEEKDAY(Tabelle5[[#This Row],[Datum]],2)=7,"",IF(H257&gt;=8,"",SUM(8-H257)))))</f>
        <v/>
      </c>
      <c r="P257" s="99"/>
      <c r="Q257" s="99"/>
      <c r="R257" s="46" t="str">
        <f t="shared" si="12"/>
        <v/>
      </c>
      <c r="S257" s="99"/>
      <c r="T257" s="47" t="str">
        <f t="shared" si="13"/>
        <v/>
      </c>
    </row>
    <row r="258" spans="1:20" x14ac:dyDescent="0.3">
      <c r="A258" s="123"/>
      <c r="B258" s="96">
        <f t="shared" si="15"/>
        <v>45176</v>
      </c>
      <c r="C258" s="43" t="str">
        <f>TEXT(Tabelle5[[#This Row],[Datum]],"tt")</f>
        <v>07</v>
      </c>
      <c r="D258" s="43" t="str">
        <f>TEXT(Tabelle5[[#This Row],[Datum]],"TTT")</f>
        <v>Do</v>
      </c>
      <c r="E258" s="71"/>
      <c r="F258" s="71"/>
      <c r="G258" s="45"/>
      <c r="H258" s="49" t="str">
        <f>IF(F258="","",MOD(F258-E258,1)*24-Tabelle5[[#This Row],[Pause/ Zeitausgleich]])</f>
        <v/>
      </c>
      <c r="I258" s="44"/>
      <c r="J258" s="45" t="str">
        <f t="shared" si="14"/>
        <v/>
      </c>
      <c r="K258" s="45" t="str">
        <f>IF(ISNUMBER(N258),"",IF(WEEKDAY(Tabelle5[[#This Row],[Datum]],2)=6,IF(F258="","",MOD(F258-E258,1)*24-Tabelle5[[#This Row],[Pause/ Zeitausgleich]]),""))</f>
        <v/>
      </c>
      <c r="L258" s="45" t="str">
        <f>IF(ISNUMBER(N258),"",IF(WEEKDAY(Tabelle5[[#This Row],[Datum]],2)=7,IF(F258="","",MOD(F258-E258,1)*24-Tabelle5[[#This Row],[Pause/ Zeitausgleich]]),""))</f>
        <v/>
      </c>
      <c r="M258" s="45"/>
      <c r="N258" s="45" t="str">
        <f>IFERROR(IF(VLOOKUP(B258,'Feiertage-Stunden'!$B$2:$B$50,1,0),IF(F258="","",MOD(F258-E258,1)*24-Tabelle5[[#This Row],[Pause/ Zeitausgleich]])),"")</f>
        <v/>
      </c>
      <c r="O258" s="45" t="str">
        <f>IF(ISNUMBER(N258),"",IF(WEEKDAY(Tabelle5[[#This Row],[Datum]],2)=6,"",IF(WEEKDAY(Tabelle5[[#This Row],[Datum]],2)=7,"",IF(H258&gt;=8,"",SUM(8-H258)))))</f>
        <v/>
      </c>
      <c r="P258" s="99"/>
      <c r="Q258" s="99"/>
      <c r="R258" s="46" t="str">
        <f t="shared" si="12"/>
        <v/>
      </c>
      <c r="S258" s="99"/>
      <c r="T258" s="47" t="str">
        <f t="shared" si="13"/>
        <v/>
      </c>
    </row>
    <row r="259" spans="1:20" x14ac:dyDescent="0.3">
      <c r="A259" s="123"/>
      <c r="B259" s="96">
        <f t="shared" si="15"/>
        <v>45177</v>
      </c>
      <c r="C259" s="43" t="str">
        <f>TEXT(Tabelle5[[#This Row],[Datum]],"tt")</f>
        <v>08</v>
      </c>
      <c r="D259" s="43" t="str">
        <f>TEXT(Tabelle5[[#This Row],[Datum]],"TTT")</f>
        <v>Fr</v>
      </c>
      <c r="E259" s="71"/>
      <c r="F259" s="71"/>
      <c r="G259" s="45"/>
      <c r="H259" s="49" t="str">
        <f>IF(F259="","",MOD(F259-E259,1)*24-Tabelle5[[#This Row],[Pause/ Zeitausgleich]])</f>
        <v/>
      </c>
      <c r="I259" s="44"/>
      <c r="J259" s="45" t="str">
        <f t="shared" si="14"/>
        <v/>
      </c>
      <c r="K259" s="45" t="str">
        <f>IF(ISNUMBER(N259),"",IF(WEEKDAY(Tabelle5[[#This Row],[Datum]],2)=6,IF(F259="","",MOD(F259-E259,1)*24-Tabelle5[[#This Row],[Pause/ Zeitausgleich]]),""))</f>
        <v/>
      </c>
      <c r="L259" s="45" t="str">
        <f>IF(ISNUMBER(N259),"",IF(WEEKDAY(Tabelle5[[#This Row],[Datum]],2)=7,IF(F259="","",MOD(F259-E259,1)*24-Tabelle5[[#This Row],[Pause/ Zeitausgleich]]),""))</f>
        <v/>
      </c>
      <c r="M259" s="45"/>
      <c r="N259" s="45" t="str">
        <f>IFERROR(IF(VLOOKUP(B259,'Feiertage-Stunden'!$B$2:$B$50,1,0),IF(F259="","",MOD(F259-E259,1)*24-Tabelle5[[#This Row],[Pause/ Zeitausgleich]])),"")</f>
        <v/>
      </c>
      <c r="O259" s="45" t="str">
        <f>IF(ISNUMBER(N259),"",IF(WEEKDAY(Tabelle5[[#This Row],[Datum]],2)=6,"",IF(WEEKDAY(Tabelle5[[#This Row],[Datum]],2)=7,"",IF(H259&gt;=8,"",SUM(8-H259)))))</f>
        <v/>
      </c>
      <c r="P259" s="99"/>
      <c r="Q259" s="99"/>
      <c r="R259" s="46" t="str">
        <f t="shared" si="12"/>
        <v/>
      </c>
      <c r="S259" s="99"/>
      <c r="T259" s="47" t="str">
        <f t="shared" si="13"/>
        <v/>
      </c>
    </row>
    <row r="260" spans="1:20" x14ac:dyDescent="0.3">
      <c r="A260" s="123"/>
      <c r="B260" s="96">
        <f t="shared" si="15"/>
        <v>45178</v>
      </c>
      <c r="C260" s="43" t="str">
        <f>TEXT(Tabelle5[[#This Row],[Datum]],"tt")</f>
        <v>09</v>
      </c>
      <c r="D260" s="43" t="str">
        <f>TEXT(Tabelle5[[#This Row],[Datum]],"TTT")</f>
        <v>Sa</v>
      </c>
      <c r="E260" s="71"/>
      <c r="F260" s="71"/>
      <c r="G260" s="45"/>
      <c r="H260" s="49" t="str">
        <f>IF(F260="","",MOD(F260-E260,1)*24-Tabelle5[[#This Row],[Pause/ Zeitausgleich]])</f>
        <v/>
      </c>
      <c r="I260" s="44"/>
      <c r="J260" s="45" t="str">
        <f t="shared" si="14"/>
        <v/>
      </c>
      <c r="K260" s="45" t="str">
        <f>IF(ISNUMBER(N260),"",IF(WEEKDAY(Tabelle5[[#This Row],[Datum]],2)=6,IF(F260="","",MOD(F260-E260,1)*24-Tabelle5[[#This Row],[Pause/ Zeitausgleich]]),""))</f>
        <v/>
      </c>
      <c r="L260" s="45" t="str">
        <f>IF(ISNUMBER(N260),"",IF(WEEKDAY(Tabelle5[[#This Row],[Datum]],2)=7,IF(F260="","",MOD(F260-E260,1)*24-Tabelle5[[#This Row],[Pause/ Zeitausgleich]]),""))</f>
        <v/>
      </c>
      <c r="M260" s="45"/>
      <c r="N260" s="45" t="str">
        <f>IFERROR(IF(VLOOKUP(B260,'Feiertage-Stunden'!$B$2:$B$50,1,0),IF(F260="","",MOD(F260-E260,1)*24-Tabelle5[[#This Row],[Pause/ Zeitausgleich]])),"")</f>
        <v/>
      </c>
      <c r="O260" s="45" t="str">
        <f>IF(ISNUMBER(N260),"",IF(WEEKDAY(Tabelle5[[#This Row],[Datum]],2)=6,"",IF(WEEKDAY(Tabelle5[[#This Row],[Datum]],2)=7,"",IF(H260&gt;=8,"",SUM(8-H260)))))</f>
        <v/>
      </c>
      <c r="P260" s="99"/>
      <c r="Q260" s="99"/>
      <c r="R260" s="46" t="str">
        <f t="shared" si="12"/>
        <v/>
      </c>
      <c r="S260" s="99"/>
      <c r="T260" s="47" t="str">
        <f t="shared" si="13"/>
        <v/>
      </c>
    </row>
    <row r="261" spans="1:20" x14ac:dyDescent="0.3">
      <c r="A261" s="123"/>
      <c r="B261" s="96">
        <f t="shared" si="15"/>
        <v>45179</v>
      </c>
      <c r="C261" s="43" t="str">
        <f>TEXT(Tabelle5[[#This Row],[Datum]],"tt")</f>
        <v>10</v>
      </c>
      <c r="D261" s="43" t="str">
        <f>TEXT(Tabelle5[[#This Row],[Datum]],"TTT")</f>
        <v>So</v>
      </c>
      <c r="E261" s="71"/>
      <c r="F261" s="71"/>
      <c r="G261" s="45"/>
      <c r="H261" s="49" t="str">
        <f>IF(F261="","",MOD(F261-E261,1)*24-Tabelle5[[#This Row],[Pause/ Zeitausgleich]])</f>
        <v/>
      </c>
      <c r="I261" s="44"/>
      <c r="J261" s="45" t="str">
        <f t="shared" si="14"/>
        <v/>
      </c>
      <c r="K261" s="45" t="str">
        <f>IF(ISNUMBER(N261),"",IF(WEEKDAY(Tabelle5[[#This Row],[Datum]],2)=6,IF(F261="","",MOD(F261-E261,1)*24-Tabelle5[[#This Row],[Pause/ Zeitausgleich]]),""))</f>
        <v/>
      </c>
      <c r="L261" s="45" t="str">
        <f>IF(ISNUMBER(N261),"",IF(WEEKDAY(Tabelle5[[#This Row],[Datum]],2)=7,IF(F261="","",MOD(F261-E261,1)*24-Tabelle5[[#This Row],[Pause/ Zeitausgleich]]),""))</f>
        <v/>
      </c>
      <c r="M261" s="45"/>
      <c r="N261" s="45" t="str">
        <f>IFERROR(IF(VLOOKUP(B261,'Feiertage-Stunden'!$B$2:$B$50,1,0),IF(F261="","",MOD(F261-E261,1)*24-Tabelle5[[#This Row],[Pause/ Zeitausgleich]])),"")</f>
        <v/>
      </c>
      <c r="O261" s="45" t="str">
        <f>IF(ISNUMBER(N261),"",IF(WEEKDAY(Tabelle5[[#This Row],[Datum]],2)=6,"",IF(WEEKDAY(Tabelle5[[#This Row],[Datum]],2)=7,"",IF(H261&gt;=8,"",SUM(8-H261)))))</f>
        <v/>
      </c>
      <c r="P261" s="99"/>
      <c r="Q261" s="99"/>
      <c r="R261" s="46" t="str">
        <f t="shared" si="12"/>
        <v/>
      </c>
      <c r="S261" s="99"/>
      <c r="T261" s="47" t="str">
        <f t="shared" si="13"/>
        <v/>
      </c>
    </row>
    <row r="262" spans="1:20" x14ac:dyDescent="0.3">
      <c r="A262" s="123"/>
      <c r="B262" s="96">
        <f t="shared" si="15"/>
        <v>45180</v>
      </c>
      <c r="C262" s="43" t="str">
        <f>TEXT(Tabelle5[[#This Row],[Datum]],"tt")</f>
        <v>11</v>
      </c>
      <c r="D262" s="43" t="str">
        <f>TEXT(Tabelle5[[#This Row],[Datum]],"TTT")</f>
        <v>Mo</v>
      </c>
      <c r="E262" s="71"/>
      <c r="F262" s="71"/>
      <c r="G262" s="45"/>
      <c r="H262" s="49" t="str">
        <f>IF(F262="","",MOD(F262-E262,1)*24-Tabelle5[[#This Row],[Pause/ Zeitausgleich]])</f>
        <v/>
      </c>
      <c r="I262" s="44"/>
      <c r="J262" s="45" t="str">
        <f t="shared" si="14"/>
        <v/>
      </c>
      <c r="K262" s="45" t="str">
        <f>IF(ISNUMBER(N262),"",IF(WEEKDAY(Tabelle5[[#This Row],[Datum]],2)=6,IF(F262="","",MOD(F262-E262,1)*24-Tabelle5[[#This Row],[Pause/ Zeitausgleich]]),""))</f>
        <v/>
      </c>
      <c r="L262" s="45" t="str">
        <f>IF(ISNUMBER(N262),"",IF(WEEKDAY(Tabelle5[[#This Row],[Datum]],2)=7,IF(F262="","",MOD(F262-E262,1)*24-Tabelle5[[#This Row],[Pause/ Zeitausgleich]]),""))</f>
        <v/>
      </c>
      <c r="M262" s="45"/>
      <c r="N262" s="45" t="str">
        <f>IFERROR(IF(VLOOKUP(B262,'Feiertage-Stunden'!$B$2:$B$50,1,0),IF(F262="","",MOD(F262-E262,1)*24-Tabelle5[[#This Row],[Pause/ Zeitausgleich]])),"")</f>
        <v/>
      </c>
      <c r="O262" s="45" t="str">
        <f>IF(ISNUMBER(N262),"",IF(WEEKDAY(Tabelle5[[#This Row],[Datum]],2)=6,"",IF(WEEKDAY(Tabelle5[[#This Row],[Datum]],2)=7,"",IF(H262&gt;=8,"",SUM(8-H262)))))</f>
        <v/>
      </c>
      <c r="P262" s="99"/>
      <c r="Q262" s="99"/>
      <c r="R262" s="46" t="str">
        <f t="shared" si="12"/>
        <v/>
      </c>
      <c r="S262" s="99"/>
      <c r="T262" s="47" t="str">
        <f t="shared" si="13"/>
        <v/>
      </c>
    </row>
    <row r="263" spans="1:20" x14ac:dyDescent="0.3">
      <c r="A263" s="123"/>
      <c r="B263" s="96">
        <f t="shared" si="15"/>
        <v>45181</v>
      </c>
      <c r="C263" s="43" t="str">
        <f>TEXT(Tabelle5[[#This Row],[Datum]],"tt")</f>
        <v>12</v>
      </c>
      <c r="D263" s="43" t="str">
        <f>TEXT(Tabelle5[[#This Row],[Datum]],"TTT")</f>
        <v>Di</v>
      </c>
      <c r="E263" s="71"/>
      <c r="F263" s="71"/>
      <c r="G263" s="45"/>
      <c r="H263" s="49" t="str">
        <f>IF(F263="","",MOD(F263-E263,1)*24-Tabelle5[[#This Row],[Pause/ Zeitausgleich]])</f>
        <v/>
      </c>
      <c r="I263" s="44"/>
      <c r="J263" s="45" t="str">
        <f t="shared" si="14"/>
        <v/>
      </c>
      <c r="K263" s="45" t="str">
        <f>IF(ISNUMBER(N263),"",IF(WEEKDAY(Tabelle5[[#This Row],[Datum]],2)=6,IF(F263="","",MOD(F263-E263,1)*24-Tabelle5[[#This Row],[Pause/ Zeitausgleich]]),""))</f>
        <v/>
      </c>
      <c r="L263" s="45" t="str">
        <f>IF(ISNUMBER(N263),"",IF(WEEKDAY(Tabelle5[[#This Row],[Datum]],2)=7,IF(F263="","",MOD(F263-E263,1)*24-Tabelle5[[#This Row],[Pause/ Zeitausgleich]]),""))</f>
        <v/>
      </c>
      <c r="M263" s="45"/>
      <c r="N263" s="45" t="str">
        <f>IFERROR(IF(VLOOKUP(B263,'Feiertage-Stunden'!$B$2:$B$50,1,0),IF(F263="","",MOD(F263-E263,1)*24-Tabelle5[[#This Row],[Pause/ Zeitausgleich]])),"")</f>
        <v/>
      </c>
      <c r="O263" s="45" t="str">
        <f>IF(ISNUMBER(N263),"",IF(WEEKDAY(Tabelle5[[#This Row],[Datum]],2)=6,"",IF(WEEKDAY(Tabelle5[[#This Row],[Datum]],2)=7,"",IF(H263&gt;=8,"",SUM(8-H263)))))</f>
        <v/>
      </c>
      <c r="P263" s="99"/>
      <c r="Q263" s="99"/>
      <c r="R263" s="46" t="str">
        <f t="shared" si="12"/>
        <v/>
      </c>
      <c r="S263" s="99"/>
      <c r="T263" s="47" t="str">
        <f t="shared" si="13"/>
        <v/>
      </c>
    </row>
    <row r="264" spans="1:20" x14ac:dyDescent="0.3">
      <c r="A264" s="123"/>
      <c r="B264" s="96">
        <f t="shared" si="15"/>
        <v>45182</v>
      </c>
      <c r="C264" s="43" t="str">
        <f>TEXT(Tabelle5[[#This Row],[Datum]],"tt")</f>
        <v>13</v>
      </c>
      <c r="D264" s="43" t="str">
        <f>TEXT(Tabelle5[[#This Row],[Datum]],"TTT")</f>
        <v>Mi</v>
      </c>
      <c r="E264" s="71"/>
      <c r="F264" s="71"/>
      <c r="G264" s="45"/>
      <c r="H264" s="49" t="str">
        <f>IF(F264="","",MOD(F264-E264,1)*24-Tabelle5[[#This Row],[Pause/ Zeitausgleich]])</f>
        <v/>
      </c>
      <c r="I264" s="44"/>
      <c r="J264" s="45" t="str">
        <f t="shared" si="14"/>
        <v/>
      </c>
      <c r="K264" s="45" t="str">
        <f>IF(ISNUMBER(N264),"",IF(WEEKDAY(Tabelle5[[#This Row],[Datum]],2)=6,IF(F264="","",MOD(F264-E264,1)*24-Tabelle5[[#This Row],[Pause/ Zeitausgleich]]),""))</f>
        <v/>
      </c>
      <c r="L264" s="45" t="str">
        <f>IF(ISNUMBER(N264),"",IF(WEEKDAY(Tabelle5[[#This Row],[Datum]],2)=7,IF(F264="","",MOD(F264-E264,1)*24-Tabelle5[[#This Row],[Pause/ Zeitausgleich]]),""))</f>
        <v/>
      </c>
      <c r="M264" s="45"/>
      <c r="N264" s="45" t="str">
        <f>IFERROR(IF(VLOOKUP(B264,'Feiertage-Stunden'!$B$2:$B$50,1,0),IF(F264="","",MOD(F264-E264,1)*24-Tabelle5[[#This Row],[Pause/ Zeitausgleich]])),"")</f>
        <v/>
      </c>
      <c r="O264" s="45" t="str">
        <f>IF(ISNUMBER(N264),"",IF(WEEKDAY(Tabelle5[[#This Row],[Datum]],2)=6,"",IF(WEEKDAY(Tabelle5[[#This Row],[Datum]],2)=7,"",IF(H264&gt;=8,"",SUM(8-H264)))))</f>
        <v/>
      </c>
      <c r="P264" s="99"/>
      <c r="Q264" s="99"/>
      <c r="R264" s="46" t="str">
        <f t="shared" si="12"/>
        <v/>
      </c>
      <c r="S264" s="99"/>
      <c r="T264" s="47" t="str">
        <f t="shared" si="13"/>
        <v/>
      </c>
    </row>
    <row r="265" spans="1:20" x14ac:dyDescent="0.3">
      <c r="A265" s="123"/>
      <c r="B265" s="96">
        <f t="shared" si="15"/>
        <v>45183</v>
      </c>
      <c r="C265" s="43" t="str">
        <f>TEXT(Tabelle5[[#This Row],[Datum]],"tt")</f>
        <v>14</v>
      </c>
      <c r="D265" s="43" t="str">
        <f>TEXT(Tabelle5[[#This Row],[Datum]],"TTT")</f>
        <v>Do</v>
      </c>
      <c r="E265" s="71"/>
      <c r="F265" s="71"/>
      <c r="G265" s="45"/>
      <c r="H265" s="49" t="str">
        <f>IF(F265="","",MOD(F265-E265,1)*24-Tabelle5[[#This Row],[Pause/ Zeitausgleich]])</f>
        <v/>
      </c>
      <c r="I265" s="44"/>
      <c r="J265" s="45" t="str">
        <f t="shared" si="14"/>
        <v/>
      </c>
      <c r="K265" s="45" t="str">
        <f>IF(ISNUMBER(N265),"",IF(WEEKDAY(Tabelle5[[#This Row],[Datum]],2)=6,IF(F265="","",MOD(F265-E265,1)*24-Tabelle5[[#This Row],[Pause/ Zeitausgleich]]),""))</f>
        <v/>
      </c>
      <c r="L265" s="45" t="str">
        <f>IF(ISNUMBER(N265),"",IF(WEEKDAY(Tabelle5[[#This Row],[Datum]],2)=7,IF(F265="","",MOD(F265-E265,1)*24-Tabelle5[[#This Row],[Pause/ Zeitausgleich]]),""))</f>
        <v/>
      </c>
      <c r="M265" s="45"/>
      <c r="N265" s="45" t="str">
        <f>IFERROR(IF(VLOOKUP(B265,'Feiertage-Stunden'!$B$2:$B$50,1,0),IF(F265="","",MOD(F265-E265,1)*24-Tabelle5[[#This Row],[Pause/ Zeitausgleich]])),"")</f>
        <v/>
      </c>
      <c r="O265" s="45" t="str">
        <f>IF(ISNUMBER(N265),"",IF(WEEKDAY(Tabelle5[[#This Row],[Datum]],2)=6,"",IF(WEEKDAY(Tabelle5[[#This Row],[Datum]],2)=7,"",IF(H265&gt;=8,"",SUM(8-H265)))))</f>
        <v/>
      </c>
      <c r="P265" s="99"/>
      <c r="Q265" s="99"/>
      <c r="R265" s="46" t="str">
        <f t="shared" ref="R265:R328" si="16">IF(I265="Urlaub","X","")</f>
        <v/>
      </c>
      <c r="S265" s="99"/>
      <c r="T265" s="47" t="str">
        <f t="shared" ref="T265:T328" si="17">IF(I265="Krank","X","")</f>
        <v/>
      </c>
    </row>
    <row r="266" spans="1:20" x14ac:dyDescent="0.3">
      <c r="A266" s="123"/>
      <c r="B266" s="96">
        <f t="shared" si="15"/>
        <v>45184</v>
      </c>
      <c r="C266" s="43" t="str">
        <f>TEXT(Tabelle5[[#This Row],[Datum]],"tt")</f>
        <v>15</v>
      </c>
      <c r="D266" s="43" t="str">
        <f>TEXT(Tabelle5[[#This Row],[Datum]],"TTT")</f>
        <v>Fr</v>
      </c>
      <c r="E266" s="71"/>
      <c r="F266" s="71"/>
      <c r="G266" s="45"/>
      <c r="H266" s="49" t="str">
        <f>IF(F266="","",MOD(F266-E266,1)*24-Tabelle5[[#This Row],[Pause/ Zeitausgleich]])</f>
        <v/>
      </c>
      <c r="I266" s="44"/>
      <c r="J266" s="45" t="str">
        <f t="shared" ref="J266:J329" si="18">IF((H266="")+(MOD(C266,7)=1)*(E266&lt;11/12),"",H266-SUM(K266:N266))</f>
        <v/>
      </c>
      <c r="K266" s="45" t="str">
        <f>IF(ISNUMBER(N266),"",IF(WEEKDAY(Tabelle5[[#This Row],[Datum]],2)=6,IF(F266="","",MOD(F266-E266,1)*24-Tabelle5[[#This Row],[Pause/ Zeitausgleich]]),""))</f>
        <v/>
      </c>
      <c r="L266" s="45" t="str">
        <f>IF(ISNUMBER(N266),"",IF(WEEKDAY(Tabelle5[[#This Row],[Datum]],2)=7,IF(F266="","",MOD(F266-E266,1)*24-Tabelle5[[#This Row],[Pause/ Zeitausgleich]]),""))</f>
        <v/>
      </c>
      <c r="M266" s="45"/>
      <c r="N266" s="45" t="str">
        <f>IFERROR(IF(VLOOKUP(B266,'Feiertage-Stunden'!$B$2:$B$50,1,0),IF(F266="","",MOD(F266-E266,1)*24-Tabelle5[[#This Row],[Pause/ Zeitausgleich]])),"")</f>
        <v/>
      </c>
      <c r="O266" s="45" t="str">
        <f>IF(ISNUMBER(N266),"",IF(WEEKDAY(Tabelle5[[#This Row],[Datum]],2)=6,"",IF(WEEKDAY(Tabelle5[[#This Row],[Datum]],2)=7,"",IF(H266&gt;=8,"",SUM(8-H266)))))</f>
        <v/>
      </c>
      <c r="P266" s="99"/>
      <c r="Q266" s="99"/>
      <c r="R266" s="46" t="str">
        <f t="shared" si="16"/>
        <v/>
      </c>
      <c r="S266" s="99"/>
      <c r="T266" s="47" t="str">
        <f t="shared" si="17"/>
        <v/>
      </c>
    </row>
    <row r="267" spans="1:20" x14ac:dyDescent="0.3">
      <c r="A267" s="123"/>
      <c r="B267" s="96">
        <f t="shared" ref="B267:B330" si="19">B266+1</f>
        <v>45185</v>
      </c>
      <c r="C267" s="43" t="str">
        <f>TEXT(Tabelle5[[#This Row],[Datum]],"tt")</f>
        <v>16</v>
      </c>
      <c r="D267" s="43" t="str">
        <f>TEXT(Tabelle5[[#This Row],[Datum]],"TTT")</f>
        <v>Sa</v>
      </c>
      <c r="E267" s="71"/>
      <c r="F267" s="71"/>
      <c r="G267" s="45"/>
      <c r="H267" s="49" t="str">
        <f>IF(F267="","",MOD(F267-E267,1)*24-Tabelle5[[#This Row],[Pause/ Zeitausgleich]])</f>
        <v/>
      </c>
      <c r="I267" s="44"/>
      <c r="J267" s="45" t="str">
        <f t="shared" si="18"/>
        <v/>
      </c>
      <c r="K267" s="45" t="str">
        <f>IF(ISNUMBER(N267),"",IF(WEEKDAY(Tabelle5[[#This Row],[Datum]],2)=6,IF(F267="","",MOD(F267-E267,1)*24-Tabelle5[[#This Row],[Pause/ Zeitausgleich]]),""))</f>
        <v/>
      </c>
      <c r="L267" s="45" t="str">
        <f>IF(ISNUMBER(N267),"",IF(WEEKDAY(Tabelle5[[#This Row],[Datum]],2)=7,IF(F267="","",MOD(F267-E267,1)*24-Tabelle5[[#This Row],[Pause/ Zeitausgleich]]),""))</f>
        <v/>
      </c>
      <c r="M267" s="45"/>
      <c r="N267" s="45" t="str">
        <f>IFERROR(IF(VLOOKUP(B267,'Feiertage-Stunden'!$B$2:$B$50,1,0),IF(F267="","",MOD(F267-E267,1)*24-Tabelle5[[#This Row],[Pause/ Zeitausgleich]])),"")</f>
        <v/>
      </c>
      <c r="O267" s="45" t="str">
        <f>IF(ISNUMBER(N267),"",IF(WEEKDAY(Tabelle5[[#This Row],[Datum]],2)=6,"",IF(WEEKDAY(Tabelle5[[#This Row],[Datum]],2)=7,"",IF(H267&gt;=8,"",SUM(8-H267)))))</f>
        <v/>
      </c>
      <c r="P267" s="99"/>
      <c r="Q267" s="99"/>
      <c r="R267" s="46" t="str">
        <f t="shared" si="16"/>
        <v/>
      </c>
      <c r="S267" s="99"/>
      <c r="T267" s="47" t="str">
        <f t="shared" si="17"/>
        <v/>
      </c>
    </row>
    <row r="268" spans="1:20" x14ac:dyDescent="0.3">
      <c r="A268" s="123"/>
      <c r="B268" s="96">
        <f t="shared" si="19"/>
        <v>45186</v>
      </c>
      <c r="C268" s="43" t="str">
        <f>TEXT(Tabelle5[[#This Row],[Datum]],"tt")</f>
        <v>17</v>
      </c>
      <c r="D268" s="43" t="str">
        <f>TEXT(Tabelle5[[#This Row],[Datum]],"TTT")</f>
        <v>So</v>
      </c>
      <c r="E268" s="71"/>
      <c r="F268" s="71"/>
      <c r="G268" s="45"/>
      <c r="H268" s="49" t="str">
        <f>IF(F268="","",MOD(F268-E268,1)*24-Tabelle5[[#This Row],[Pause/ Zeitausgleich]])</f>
        <v/>
      </c>
      <c r="I268" s="44"/>
      <c r="J268" s="45" t="str">
        <f t="shared" si="18"/>
        <v/>
      </c>
      <c r="K268" s="45" t="str">
        <f>IF(ISNUMBER(N268),"",IF(WEEKDAY(Tabelle5[[#This Row],[Datum]],2)=6,IF(F268="","",MOD(F268-E268,1)*24-Tabelle5[[#This Row],[Pause/ Zeitausgleich]]),""))</f>
        <v/>
      </c>
      <c r="L268" s="45" t="str">
        <f>IF(ISNUMBER(N268),"",IF(WEEKDAY(Tabelle5[[#This Row],[Datum]],2)=7,IF(F268="","",MOD(F268-E268,1)*24-Tabelle5[[#This Row],[Pause/ Zeitausgleich]]),""))</f>
        <v/>
      </c>
      <c r="M268" s="45"/>
      <c r="N268" s="45" t="str">
        <f>IFERROR(IF(VLOOKUP(B268,'Feiertage-Stunden'!$B$2:$B$50,1,0),IF(F268="","",MOD(F268-E268,1)*24-Tabelle5[[#This Row],[Pause/ Zeitausgleich]])),"")</f>
        <v/>
      </c>
      <c r="O268" s="45" t="str">
        <f>IF(ISNUMBER(N268),"",IF(WEEKDAY(Tabelle5[[#This Row],[Datum]],2)=6,"",IF(WEEKDAY(Tabelle5[[#This Row],[Datum]],2)=7,"",IF(H268&gt;=8,"",SUM(8-H268)))))</f>
        <v/>
      </c>
      <c r="P268" s="99"/>
      <c r="Q268" s="99"/>
      <c r="R268" s="46" t="str">
        <f t="shared" si="16"/>
        <v/>
      </c>
      <c r="S268" s="99"/>
      <c r="T268" s="47" t="str">
        <f t="shared" si="17"/>
        <v/>
      </c>
    </row>
    <row r="269" spans="1:20" x14ac:dyDescent="0.3">
      <c r="A269" s="123"/>
      <c r="B269" s="96">
        <f t="shared" si="19"/>
        <v>45187</v>
      </c>
      <c r="C269" s="43" t="str">
        <f>TEXT(Tabelle5[[#This Row],[Datum]],"tt")</f>
        <v>18</v>
      </c>
      <c r="D269" s="43" t="str">
        <f>TEXT(Tabelle5[[#This Row],[Datum]],"TTT")</f>
        <v>Mo</v>
      </c>
      <c r="E269" s="71"/>
      <c r="F269" s="71"/>
      <c r="G269" s="45"/>
      <c r="H269" s="49" t="str">
        <f>IF(F269="","",MOD(F269-E269,1)*24-Tabelle5[[#This Row],[Pause/ Zeitausgleich]])</f>
        <v/>
      </c>
      <c r="I269" s="44"/>
      <c r="J269" s="45" t="str">
        <f t="shared" si="18"/>
        <v/>
      </c>
      <c r="K269" s="45" t="str">
        <f>IF(ISNUMBER(N269),"",IF(WEEKDAY(Tabelle5[[#This Row],[Datum]],2)=6,IF(F269="","",MOD(F269-E269,1)*24-Tabelle5[[#This Row],[Pause/ Zeitausgleich]]),""))</f>
        <v/>
      </c>
      <c r="L269" s="45" t="str">
        <f>IF(ISNUMBER(N269),"",IF(WEEKDAY(Tabelle5[[#This Row],[Datum]],2)=7,IF(F269="","",MOD(F269-E269,1)*24-Tabelle5[[#This Row],[Pause/ Zeitausgleich]]),""))</f>
        <v/>
      </c>
      <c r="M269" s="45"/>
      <c r="N269" s="45" t="str">
        <f>IFERROR(IF(VLOOKUP(B269,'Feiertage-Stunden'!$B$2:$B$50,1,0),IF(F269="","",MOD(F269-E269,1)*24-Tabelle5[[#This Row],[Pause/ Zeitausgleich]])),"")</f>
        <v/>
      </c>
      <c r="O269" s="45" t="str">
        <f>IF(ISNUMBER(N269),"",IF(WEEKDAY(Tabelle5[[#This Row],[Datum]],2)=6,"",IF(WEEKDAY(Tabelle5[[#This Row],[Datum]],2)=7,"",IF(H269&gt;=8,"",SUM(8-H269)))))</f>
        <v/>
      </c>
      <c r="P269" s="99"/>
      <c r="Q269" s="99"/>
      <c r="R269" s="46" t="str">
        <f t="shared" si="16"/>
        <v/>
      </c>
      <c r="S269" s="99"/>
      <c r="T269" s="47" t="str">
        <f t="shared" si="17"/>
        <v/>
      </c>
    </row>
    <row r="270" spans="1:20" x14ac:dyDescent="0.3">
      <c r="A270" s="123"/>
      <c r="B270" s="96">
        <f t="shared" si="19"/>
        <v>45188</v>
      </c>
      <c r="C270" s="43" t="str">
        <f>TEXT(Tabelle5[[#This Row],[Datum]],"tt")</f>
        <v>19</v>
      </c>
      <c r="D270" s="43" t="str">
        <f>TEXT(Tabelle5[[#This Row],[Datum]],"TTT")</f>
        <v>Di</v>
      </c>
      <c r="E270" s="71"/>
      <c r="F270" s="71"/>
      <c r="G270" s="45"/>
      <c r="H270" s="49" t="str">
        <f>IF(F270="","",MOD(F270-E270,1)*24-Tabelle5[[#This Row],[Pause/ Zeitausgleich]])</f>
        <v/>
      </c>
      <c r="I270" s="44"/>
      <c r="J270" s="45" t="str">
        <f t="shared" si="18"/>
        <v/>
      </c>
      <c r="K270" s="45" t="str">
        <f>IF(ISNUMBER(N270),"",IF(WEEKDAY(Tabelle5[[#This Row],[Datum]],2)=6,IF(F270="","",MOD(F270-E270,1)*24-Tabelle5[[#This Row],[Pause/ Zeitausgleich]]),""))</f>
        <v/>
      </c>
      <c r="L270" s="45" t="str">
        <f>IF(ISNUMBER(N270),"",IF(WEEKDAY(Tabelle5[[#This Row],[Datum]],2)=7,IF(F270="","",MOD(F270-E270,1)*24-Tabelle5[[#This Row],[Pause/ Zeitausgleich]]),""))</f>
        <v/>
      </c>
      <c r="M270" s="45"/>
      <c r="N270" s="45" t="str">
        <f>IFERROR(IF(VLOOKUP(B270,'Feiertage-Stunden'!$B$2:$B$50,1,0),IF(F270="","",MOD(F270-E270,1)*24-Tabelle5[[#This Row],[Pause/ Zeitausgleich]])),"")</f>
        <v/>
      </c>
      <c r="O270" s="45" t="str">
        <f>IF(ISNUMBER(N270),"",IF(WEEKDAY(Tabelle5[[#This Row],[Datum]],2)=6,"",IF(WEEKDAY(Tabelle5[[#This Row],[Datum]],2)=7,"",IF(H270&gt;=8,"",SUM(8-H270)))))</f>
        <v/>
      </c>
      <c r="P270" s="99"/>
      <c r="Q270" s="99"/>
      <c r="R270" s="46" t="str">
        <f t="shared" si="16"/>
        <v/>
      </c>
      <c r="S270" s="99"/>
      <c r="T270" s="47" t="str">
        <f t="shared" si="17"/>
        <v/>
      </c>
    </row>
    <row r="271" spans="1:20" x14ac:dyDescent="0.3">
      <c r="A271" s="123"/>
      <c r="B271" s="96">
        <f t="shared" si="19"/>
        <v>45189</v>
      </c>
      <c r="C271" s="43" t="str">
        <f>TEXT(Tabelle5[[#This Row],[Datum]],"tt")</f>
        <v>20</v>
      </c>
      <c r="D271" s="43" t="str">
        <f>TEXT(Tabelle5[[#This Row],[Datum]],"TTT")</f>
        <v>Mi</v>
      </c>
      <c r="E271" s="71"/>
      <c r="F271" s="71"/>
      <c r="G271" s="45"/>
      <c r="H271" s="49" t="str">
        <f>IF(F271="","",MOD(F271-E271,1)*24-Tabelle5[[#This Row],[Pause/ Zeitausgleich]])</f>
        <v/>
      </c>
      <c r="I271" s="44"/>
      <c r="J271" s="45" t="str">
        <f t="shared" si="18"/>
        <v/>
      </c>
      <c r="K271" s="45" t="str">
        <f>IF(ISNUMBER(N271),"",IF(WEEKDAY(Tabelle5[[#This Row],[Datum]],2)=6,IF(F271="","",MOD(F271-E271,1)*24-Tabelle5[[#This Row],[Pause/ Zeitausgleich]]),""))</f>
        <v/>
      </c>
      <c r="L271" s="45" t="str">
        <f>IF(ISNUMBER(N271),"",IF(WEEKDAY(Tabelle5[[#This Row],[Datum]],2)=7,IF(F271="","",MOD(F271-E271,1)*24-Tabelle5[[#This Row],[Pause/ Zeitausgleich]]),""))</f>
        <v/>
      </c>
      <c r="M271" s="45"/>
      <c r="N271" s="45" t="str">
        <f>IFERROR(IF(VLOOKUP(B271,'Feiertage-Stunden'!$B$2:$B$50,1,0),IF(F271="","",MOD(F271-E271,1)*24-Tabelle5[[#This Row],[Pause/ Zeitausgleich]])),"")</f>
        <v/>
      </c>
      <c r="O271" s="45" t="str">
        <f>IF(ISNUMBER(N271),"",IF(WEEKDAY(Tabelle5[[#This Row],[Datum]],2)=6,"",IF(WEEKDAY(Tabelle5[[#This Row],[Datum]],2)=7,"",IF(H271&gt;=8,"",SUM(8-H271)))))</f>
        <v/>
      </c>
      <c r="P271" s="99"/>
      <c r="Q271" s="99"/>
      <c r="R271" s="46" t="str">
        <f t="shared" si="16"/>
        <v/>
      </c>
      <c r="S271" s="99"/>
      <c r="T271" s="47" t="str">
        <f t="shared" si="17"/>
        <v/>
      </c>
    </row>
    <row r="272" spans="1:20" x14ac:dyDescent="0.3">
      <c r="A272" s="123"/>
      <c r="B272" s="96">
        <f t="shared" si="19"/>
        <v>45190</v>
      </c>
      <c r="C272" s="43" t="str">
        <f>TEXT(Tabelle5[[#This Row],[Datum]],"tt")</f>
        <v>21</v>
      </c>
      <c r="D272" s="43" t="str">
        <f>TEXT(Tabelle5[[#This Row],[Datum]],"TTT")</f>
        <v>Do</v>
      </c>
      <c r="E272" s="71"/>
      <c r="F272" s="71"/>
      <c r="G272" s="45"/>
      <c r="H272" s="49" t="str">
        <f>IF(F272="","",MOD(F272-E272,1)*24-Tabelle5[[#This Row],[Pause/ Zeitausgleich]])</f>
        <v/>
      </c>
      <c r="I272" s="44"/>
      <c r="J272" s="45" t="str">
        <f t="shared" si="18"/>
        <v/>
      </c>
      <c r="K272" s="45" t="str">
        <f>IF(ISNUMBER(N272),"",IF(WEEKDAY(Tabelle5[[#This Row],[Datum]],2)=6,IF(F272="","",MOD(F272-E272,1)*24-Tabelle5[[#This Row],[Pause/ Zeitausgleich]]),""))</f>
        <v/>
      </c>
      <c r="L272" s="45" t="str">
        <f>IF(ISNUMBER(N272),"",IF(WEEKDAY(Tabelle5[[#This Row],[Datum]],2)=7,IF(F272="","",MOD(F272-E272,1)*24-Tabelle5[[#This Row],[Pause/ Zeitausgleich]]),""))</f>
        <v/>
      </c>
      <c r="M272" s="45"/>
      <c r="N272" s="45" t="str">
        <f>IFERROR(IF(VLOOKUP(B272,'Feiertage-Stunden'!$B$2:$B$50,1,0),IF(F272="","",MOD(F272-E272,1)*24-Tabelle5[[#This Row],[Pause/ Zeitausgleich]])),"")</f>
        <v/>
      </c>
      <c r="O272" s="45" t="str">
        <f>IF(ISNUMBER(N272),"",IF(WEEKDAY(Tabelle5[[#This Row],[Datum]],2)=6,"",IF(WEEKDAY(Tabelle5[[#This Row],[Datum]],2)=7,"",IF(H272&gt;=8,"",SUM(8-H272)))))</f>
        <v/>
      </c>
      <c r="P272" s="99"/>
      <c r="Q272" s="99"/>
      <c r="R272" s="46" t="str">
        <f t="shared" si="16"/>
        <v/>
      </c>
      <c r="S272" s="99"/>
      <c r="T272" s="47" t="str">
        <f t="shared" si="17"/>
        <v/>
      </c>
    </row>
    <row r="273" spans="1:20" x14ac:dyDescent="0.3">
      <c r="A273" s="123"/>
      <c r="B273" s="96">
        <f t="shared" si="19"/>
        <v>45191</v>
      </c>
      <c r="C273" s="43" t="str">
        <f>TEXT(Tabelle5[[#This Row],[Datum]],"tt")</f>
        <v>22</v>
      </c>
      <c r="D273" s="43" t="str">
        <f>TEXT(Tabelle5[[#This Row],[Datum]],"TTT")</f>
        <v>Fr</v>
      </c>
      <c r="E273" s="71"/>
      <c r="F273" s="71"/>
      <c r="G273" s="45"/>
      <c r="H273" s="49" t="str">
        <f>IF(F273="","",MOD(F273-E273,1)*24-Tabelle5[[#This Row],[Pause/ Zeitausgleich]])</f>
        <v/>
      </c>
      <c r="I273" s="44"/>
      <c r="J273" s="45" t="str">
        <f t="shared" si="18"/>
        <v/>
      </c>
      <c r="K273" s="45" t="str">
        <f>IF(ISNUMBER(N273),"",IF(WEEKDAY(Tabelle5[[#This Row],[Datum]],2)=6,IF(F273="","",MOD(F273-E273,1)*24-Tabelle5[[#This Row],[Pause/ Zeitausgleich]]),""))</f>
        <v/>
      </c>
      <c r="L273" s="45" t="str">
        <f>IF(ISNUMBER(N273),"",IF(WEEKDAY(Tabelle5[[#This Row],[Datum]],2)=7,IF(F273="","",MOD(F273-E273,1)*24-Tabelle5[[#This Row],[Pause/ Zeitausgleich]]),""))</f>
        <v/>
      </c>
      <c r="M273" s="45"/>
      <c r="N273" s="45" t="str">
        <f>IFERROR(IF(VLOOKUP(B273,'Feiertage-Stunden'!$B$2:$B$50,1,0),IF(F273="","",MOD(F273-E273,1)*24-Tabelle5[[#This Row],[Pause/ Zeitausgleich]])),"")</f>
        <v/>
      </c>
      <c r="O273" s="45" t="str">
        <f>IF(ISNUMBER(N273),"",IF(WEEKDAY(Tabelle5[[#This Row],[Datum]],2)=6,"",IF(WEEKDAY(Tabelle5[[#This Row],[Datum]],2)=7,"",IF(H273&gt;=8,"",SUM(8-H273)))))</f>
        <v/>
      </c>
      <c r="P273" s="99"/>
      <c r="Q273" s="99"/>
      <c r="R273" s="46" t="str">
        <f t="shared" si="16"/>
        <v/>
      </c>
      <c r="S273" s="99"/>
      <c r="T273" s="47" t="str">
        <f t="shared" si="17"/>
        <v/>
      </c>
    </row>
    <row r="274" spans="1:20" x14ac:dyDescent="0.3">
      <c r="A274" s="123"/>
      <c r="B274" s="96">
        <f t="shared" si="19"/>
        <v>45192</v>
      </c>
      <c r="C274" s="43" t="str">
        <f>TEXT(Tabelle5[[#This Row],[Datum]],"tt")</f>
        <v>23</v>
      </c>
      <c r="D274" s="43" t="str">
        <f>TEXT(Tabelle5[[#This Row],[Datum]],"TTT")</f>
        <v>Sa</v>
      </c>
      <c r="E274" s="71"/>
      <c r="F274" s="71"/>
      <c r="G274" s="45"/>
      <c r="H274" s="49" t="str">
        <f>IF(F274="","",MOD(F274-E274,1)*24-Tabelle5[[#This Row],[Pause/ Zeitausgleich]])</f>
        <v/>
      </c>
      <c r="I274" s="44"/>
      <c r="J274" s="45" t="str">
        <f t="shared" si="18"/>
        <v/>
      </c>
      <c r="K274" s="45" t="str">
        <f>IF(ISNUMBER(N274),"",IF(WEEKDAY(Tabelle5[[#This Row],[Datum]],2)=6,IF(F274="","",MOD(F274-E274,1)*24-Tabelle5[[#This Row],[Pause/ Zeitausgleich]]),""))</f>
        <v/>
      </c>
      <c r="L274" s="45" t="str">
        <f>IF(ISNUMBER(N274),"",IF(WEEKDAY(Tabelle5[[#This Row],[Datum]],2)=7,IF(F274="","",MOD(F274-E274,1)*24-Tabelle5[[#This Row],[Pause/ Zeitausgleich]]),""))</f>
        <v/>
      </c>
      <c r="M274" s="45"/>
      <c r="N274" s="45" t="str">
        <f>IFERROR(IF(VLOOKUP(B274,'Feiertage-Stunden'!$B$2:$B$50,1,0),IF(F274="","",MOD(F274-E274,1)*24-Tabelle5[[#This Row],[Pause/ Zeitausgleich]])),"")</f>
        <v/>
      </c>
      <c r="O274" s="45" t="str">
        <f>IF(ISNUMBER(N274),"",IF(WEEKDAY(Tabelle5[[#This Row],[Datum]],2)=6,"",IF(WEEKDAY(Tabelle5[[#This Row],[Datum]],2)=7,"",IF(H274&gt;=8,"",SUM(8-H274)))))</f>
        <v/>
      </c>
      <c r="P274" s="99"/>
      <c r="Q274" s="99"/>
      <c r="R274" s="46" t="str">
        <f t="shared" si="16"/>
        <v/>
      </c>
      <c r="S274" s="99"/>
      <c r="T274" s="47" t="str">
        <f t="shared" si="17"/>
        <v/>
      </c>
    </row>
    <row r="275" spans="1:20" x14ac:dyDescent="0.3">
      <c r="A275" s="123"/>
      <c r="B275" s="96">
        <f t="shared" si="19"/>
        <v>45193</v>
      </c>
      <c r="C275" s="43" t="str">
        <f>TEXT(Tabelle5[[#This Row],[Datum]],"tt")</f>
        <v>24</v>
      </c>
      <c r="D275" s="43" t="str">
        <f>TEXT(Tabelle5[[#This Row],[Datum]],"TTT")</f>
        <v>So</v>
      </c>
      <c r="E275" s="71"/>
      <c r="F275" s="71"/>
      <c r="G275" s="45"/>
      <c r="H275" s="49" t="str">
        <f>IF(F275="","",MOD(F275-E275,1)*24-Tabelle5[[#This Row],[Pause/ Zeitausgleich]])</f>
        <v/>
      </c>
      <c r="I275" s="44"/>
      <c r="J275" s="45" t="str">
        <f t="shared" si="18"/>
        <v/>
      </c>
      <c r="K275" s="45" t="str">
        <f>IF(ISNUMBER(N275),"",IF(WEEKDAY(Tabelle5[[#This Row],[Datum]],2)=6,IF(F275="","",MOD(F275-E275,1)*24-Tabelle5[[#This Row],[Pause/ Zeitausgleich]]),""))</f>
        <v/>
      </c>
      <c r="L275" s="45" t="str">
        <f>IF(ISNUMBER(N275),"",IF(WEEKDAY(Tabelle5[[#This Row],[Datum]],2)=7,IF(F275="","",MOD(F275-E275,1)*24-Tabelle5[[#This Row],[Pause/ Zeitausgleich]]),""))</f>
        <v/>
      </c>
      <c r="M275" s="45"/>
      <c r="N275" s="45" t="str">
        <f>IFERROR(IF(VLOOKUP(B275,'Feiertage-Stunden'!$B$2:$B$50,1,0),IF(F275="","",MOD(F275-E275,1)*24-Tabelle5[[#This Row],[Pause/ Zeitausgleich]])),"")</f>
        <v/>
      </c>
      <c r="O275" s="45" t="str">
        <f>IF(ISNUMBER(N275),"",IF(WEEKDAY(Tabelle5[[#This Row],[Datum]],2)=6,"",IF(WEEKDAY(Tabelle5[[#This Row],[Datum]],2)=7,"",IF(H275&gt;=8,"",SUM(8-H275)))))</f>
        <v/>
      </c>
      <c r="P275" s="99"/>
      <c r="Q275" s="99"/>
      <c r="R275" s="46" t="str">
        <f t="shared" si="16"/>
        <v/>
      </c>
      <c r="S275" s="99"/>
      <c r="T275" s="47" t="str">
        <f t="shared" si="17"/>
        <v/>
      </c>
    </row>
    <row r="276" spans="1:20" x14ac:dyDescent="0.3">
      <c r="A276" s="123"/>
      <c r="B276" s="96">
        <f t="shared" si="19"/>
        <v>45194</v>
      </c>
      <c r="C276" s="43" t="str">
        <f>TEXT(Tabelle5[[#This Row],[Datum]],"tt")</f>
        <v>25</v>
      </c>
      <c r="D276" s="43" t="str">
        <f>TEXT(Tabelle5[[#This Row],[Datum]],"TTT")</f>
        <v>Mo</v>
      </c>
      <c r="E276" s="71"/>
      <c r="F276" s="71"/>
      <c r="G276" s="45"/>
      <c r="H276" s="49" t="str">
        <f>IF(F276="","",MOD(F276-E276,1)*24-Tabelle5[[#This Row],[Pause/ Zeitausgleich]])</f>
        <v/>
      </c>
      <c r="I276" s="44"/>
      <c r="J276" s="45" t="str">
        <f t="shared" si="18"/>
        <v/>
      </c>
      <c r="K276" s="45" t="str">
        <f>IF(ISNUMBER(N276),"",IF(WEEKDAY(Tabelle5[[#This Row],[Datum]],2)=6,IF(F276="","",MOD(F276-E276,1)*24-Tabelle5[[#This Row],[Pause/ Zeitausgleich]]),""))</f>
        <v/>
      </c>
      <c r="L276" s="45" t="str">
        <f>IF(ISNUMBER(N276),"",IF(WEEKDAY(Tabelle5[[#This Row],[Datum]],2)=7,IF(F276="","",MOD(F276-E276,1)*24-Tabelle5[[#This Row],[Pause/ Zeitausgleich]]),""))</f>
        <v/>
      </c>
      <c r="M276" s="45"/>
      <c r="N276" s="45" t="str">
        <f>IFERROR(IF(VLOOKUP(B276,'Feiertage-Stunden'!$B$2:$B$50,1,0),IF(F276="","",MOD(F276-E276,1)*24-Tabelle5[[#This Row],[Pause/ Zeitausgleich]])),"")</f>
        <v/>
      </c>
      <c r="O276" s="45" t="str">
        <f>IF(ISNUMBER(N276),"",IF(WEEKDAY(Tabelle5[[#This Row],[Datum]],2)=6,"",IF(WEEKDAY(Tabelle5[[#This Row],[Datum]],2)=7,"",IF(H276&gt;=8,"",SUM(8-H276)))))</f>
        <v/>
      </c>
      <c r="P276" s="99"/>
      <c r="Q276" s="99"/>
      <c r="R276" s="46" t="str">
        <f t="shared" si="16"/>
        <v/>
      </c>
      <c r="S276" s="99"/>
      <c r="T276" s="47" t="str">
        <f t="shared" si="17"/>
        <v/>
      </c>
    </row>
    <row r="277" spans="1:20" x14ac:dyDescent="0.3">
      <c r="A277" s="123"/>
      <c r="B277" s="96">
        <f t="shared" si="19"/>
        <v>45195</v>
      </c>
      <c r="C277" s="43" t="str">
        <f>TEXT(Tabelle5[[#This Row],[Datum]],"tt")</f>
        <v>26</v>
      </c>
      <c r="D277" s="43" t="str">
        <f>TEXT(Tabelle5[[#This Row],[Datum]],"TTT")</f>
        <v>Di</v>
      </c>
      <c r="E277" s="71"/>
      <c r="F277" s="71"/>
      <c r="G277" s="45"/>
      <c r="H277" s="49" t="str">
        <f>IF(F277="","",MOD(F277-E277,1)*24-Tabelle5[[#This Row],[Pause/ Zeitausgleich]])</f>
        <v/>
      </c>
      <c r="I277" s="44"/>
      <c r="J277" s="45" t="str">
        <f t="shared" si="18"/>
        <v/>
      </c>
      <c r="K277" s="45" t="str">
        <f>IF(ISNUMBER(N277),"",IF(WEEKDAY(Tabelle5[[#This Row],[Datum]],2)=6,IF(F277="","",MOD(F277-E277,1)*24-Tabelle5[[#This Row],[Pause/ Zeitausgleich]]),""))</f>
        <v/>
      </c>
      <c r="L277" s="45" t="str">
        <f>IF(ISNUMBER(N277),"",IF(WEEKDAY(Tabelle5[[#This Row],[Datum]],2)=7,IF(F277="","",MOD(F277-E277,1)*24-Tabelle5[[#This Row],[Pause/ Zeitausgleich]]),""))</f>
        <v/>
      </c>
      <c r="M277" s="45"/>
      <c r="N277" s="45" t="str">
        <f>IFERROR(IF(VLOOKUP(B277,'Feiertage-Stunden'!$B$2:$B$50,1,0),IF(F277="","",MOD(F277-E277,1)*24-Tabelle5[[#This Row],[Pause/ Zeitausgleich]])),"")</f>
        <v/>
      </c>
      <c r="O277" s="45" t="str">
        <f>IF(ISNUMBER(N277),"",IF(WEEKDAY(Tabelle5[[#This Row],[Datum]],2)=6,"",IF(WEEKDAY(Tabelle5[[#This Row],[Datum]],2)=7,"",IF(H277&gt;=8,"",SUM(8-H277)))))</f>
        <v/>
      </c>
      <c r="P277" s="99"/>
      <c r="Q277" s="99"/>
      <c r="R277" s="46" t="str">
        <f t="shared" si="16"/>
        <v/>
      </c>
      <c r="S277" s="99"/>
      <c r="T277" s="47" t="str">
        <f t="shared" si="17"/>
        <v/>
      </c>
    </row>
    <row r="278" spans="1:20" x14ac:dyDescent="0.3">
      <c r="A278" s="123"/>
      <c r="B278" s="96">
        <f t="shared" si="19"/>
        <v>45196</v>
      </c>
      <c r="C278" s="43" t="str">
        <f>TEXT(Tabelle5[[#This Row],[Datum]],"tt")</f>
        <v>27</v>
      </c>
      <c r="D278" s="43" t="str">
        <f>TEXT(Tabelle5[[#This Row],[Datum]],"TTT")</f>
        <v>Mi</v>
      </c>
      <c r="E278" s="71"/>
      <c r="F278" s="71"/>
      <c r="G278" s="45"/>
      <c r="H278" s="49" t="str">
        <f>IF(F278="","",MOD(F278-E278,1)*24-Tabelle5[[#This Row],[Pause/ Zeitausgleich]])</f>
        <v/>
      </c>
      <c r="I278" s="44"/>
      <c r="J278" s="45" t="str">
        <f t="shared" si="18"/>
        <v/>
      </c>
      <c r="K278" s="45" t="str">
        <f>IF(ISNUMBER(N278),"",IF(WEEKDAY(Tabelle5[[#This Row],[Datum]],2)=6,IF(F278="","",MOD(F278-E278,1)*24-Tabelle5[[#This Row],[Pause/ Zeitausgleich]]),""))</f>
        <v/>
      </c>
      <c r="L278" s="45" t="str">
        <f>IF(ISNUMBER(N278),"",IF(WEEKDAY(Tabelle5[[#This Row],[Datum]],2)=7,IF(F278="","",MOD(F278-E278,1)*24-Tabelle5[[#This Row],[Pause/ Zeitausgleich]]),""))</f>
        <v/>
      </c>
      <c r="M278" s="45"/>
      <c r="N278" s="45" t="str">
        <f>IFERROR(IF(VLOOKUP(B278,'Feiertage-Stunden'!$B$2:$B$50,1,0),IF(F278="","",MOD(F278-E278,1)*24-Tabelle5[[#This Row],[Pause/ Zeitausgleich]])),"")</f>
        <v/>
      </c>
      <c r="O278" s="45" t="str">
        <f>IF(ISNUMBER(N278),"",IF(WEEKDAY(Tabelle5[[#This Row],[Datum]],2)=6,"",IF(WEEKDAY(Tabelle5[[#This Row],[Datum]],2)=7,"",IF(H278&gt;=8,"",SUM(8-H278)))))</f>
        <v/>
      </c>
      <c r="P278" s="99"/>
      <c r="Q278" s="99"/>
      <c r="R278" s="46" t="str">
        <f t="shared" si="16"/>
        <v/>
      </c>
      <c r="S278" s="99"/>
      <c r="T278" s="47" t="str">
        <f t="shared" si="17"/>
        <v/>
      </c>
    </row>
    <row r="279" spans="1:20" x14ac:dyDescent="0.3">
      <c r="A279" s="123"/>
      <c r="B279" s="96">
        <f t="shared" si="19"/>
        <v>45197</v>
      </c>
      <c r="C279" s="43" t="str">
        <f>TEXT(Tabelle5[[#This Row],[Datum]],"tt")</f>
        <v>28</v>
      </c>
      <c r="D279" s="43" t="str">
        <f>TEXT(Tabelle5[[#This Row],[Datum]],"TTT")</f>
        <v>Do</v>
      </c>
      <c r="E279" s="71"/>
      <c r="F279" s="71"/>
      <c r="G279" s="45"/>
      <c r="H279" s="49" t="str">
        <f>IF(F279="","",MOD(F279-E279,1)*24-Tabelle5[[#This Row],[Pause/ Zeitausgleich]])</f>
        <v/>
      </c>
      <c r="I279" s="44"/>
      <c r="J279" s="45" t="str">
        <f t="shared" si="18"/>
        <v/>
      </c>
      <c r="K279" s="45" t="str">
        <f>IF(ISNUMBER(N279),"",IF(WEEKDAY(Tabelle5[[#This Row],[Datum]],2)=6,IF(F279="","",MOD(F279-E279,1)*24-Tabelle5[[#This Row],[Pause/ Zeitausgleich]]),""))</f>
        <v/>
      </c>
      <c r="L279" s="45" t="str">
        <f>IF(ISNUMBER(N279),"",IF(WEEKDAY(Tabelle5[[#This Row],[Datum]],2)=7,IF(F279="","",MOD(F279-E279,1)*24-Tabelle5[[#This Row],[Pause/ Zeitausgleich]]),""))</f>
        <v/>
      </c>
      <c r="M279" s="45"/>
      <c r="N279" s="45" t="str">
        <f>IFERROR(IF(VLOOKUP(B279,'Feiertage-Stunden'!$B$2:$B$50,1,0),IF(F279="","",MOD(F279-E279,1)*24-Tabelle5[[#This Row],[Pause/ Zeitausgleich]])),"")</f>
        <v/>
      </c>
      <c r="O279" s="45" t="str">
        <f>IF(ISNUMBER(N279),"",IF(WEEKDAY(Tabelle5[[#This Row],[Datum]],2)=6,"",IF(WEEKDAY(Tabelle5[[#This Row],[Datum]],2)=7,"",IF(H279&gt;=8,"",SUM(8-H279)))))</f>
        <v/>
      </c>
      <c r="P279" s="99"/>
      <c r="Q279" s="99"/>
      <c r="R279" s="46" t="str">
        <f t="shared" si="16"/>
        <v/>
      </c>
      <c r="S279" s="99"/>
      <c r="T279" s="47" t="str">
        <f t="shared" si="17"/>
        <v/>
      </c>
    </row>
    <row r="280" spans="1:20" x14ac:dyDescent="0.3">
      <c r="A280" s="123"/>
      <c r="B280" s="96">
        <f t="shared" si="19"/>
        <v>45198</v>
      </c>
      <c r="C280" s="43" t="str">
        <f>TEXT(Tabelle5[[#This Row],[Datum]],"tt")</f>
        <v>29</v>
      </c>
      <c r="D280" s="43" t="str">
        <f>TEXT(Tabelle5[[#This Row],[Datum]],"TTT")</f>
        <v>Fr</v>
      </c>
      <c r="E280" s="71"/>
      <c r="F280" s="71"/>
      <c r="G280" s="45"/>
      <c r="H280" s="49" t="str">
        <f>IF(F280="","",MOD(F280-E280,1)*24-Tabelle5[[#This Row],[Pause/ Zeitausgleich]])</f>
        <v/>
      </c>
      <c r="I280" s="44"/>
      <c r="J280" s="45" t="str">
        <f t="shared" si="18"/>
        <v/>
      </c>
      <c r="K280" s="45" t="str">
        <f>IF(ISNUMBER(N280),"",IF(WEEKDAY(Tabelle5[[#This Row],[Datum]],2)=6,IF(F280="","",MOD(F280-E280,1)*24-Tabelle5[[#This Row],[Pause/ Zeitausgleich]]),""))</f>
        <v/>
      </c>
      <c r="L280" s="45" t="str">
        <f>IF(ISNUMBER(N280),"",IF(WEEKDAY(Tabelle5[[#This Row],[Datum]],2)=7,IF(F280="","",MOD(F280-E280,1)*24-Tabelle5[[#This Row],[Pause/ Zeitausgleich]]),""))</f>
        <v/>
      </c>
      <c r="M280" s="45"/>
      <c r="N280" s="45" t="str">
        <f>IFERROR(IF(VLOOKUP(B280,'Feiertage-Stunden'!$B$2:$B$50,1,0),IF(F280="","",MOD(F280-E280,1)*24-Tabelle5[[#This Row],[Pause/ Zeitausgleich]])),"")</f>
        <v/>
      </c>
      <c r="O280" s="45" t="str">
        <f>IF(ISNUMBER(N280),"",IF(WEEKDAY(Tabelle5[[#This Row],[Datum]],2)=6,"",IF(WEEKDAY(Tabelle5[[#This Row],[Datum]],2)=7,"",IF(H280&gt;=8,"",SUM(8-H280)))))</f>
        <v/>
      </c>
      <c r="P280" s="99"/>
      <c r="Q280" s="99"/>
      <c r="R280" s="46" t="str">
        <f t="shared" si="16"/>
        <v/>
      </c>
      <c r="S280" s="99"/>
      <c r="T280" s="47" t="str">
        <f t="shared" si="17"/>
        <v/>
      </c>
    </row>
    <row r="281" spans="1:20" x14ac:dyDescent="0.3">
      <c r="A281" s="123"/>
      <c r="B281" s="96">
        <f t="shared" si="19"/>
        <v>45199</v>
      </c>
      <c r="C281" s="43" t="str">
        <f>TEXT(Tabelle5[[#This Row],[Datum]],"tt")</f>
        <v>30</v>
      </c>
      <c r="D281" s="43" t="str">
        <f>TEXT(Tabelle5[[#This Row],[Datum]],"TTT")</f>
        <v>Sa</v>
      </c>
      <c r="E281" s="71"/>
      <c r="F281" s="71"/>
      <c r="G281" s="45"/>
      <c r="H281" s="49" t="str">
        <f>IF(F281="","",MOD(F281-E281,1)*24-Tabelle5[[#This Row],[Pause/ Zeitausgleich]])</f>
        <v/>
      </c>
      <c r="I281" s="44"/>
      <c r="J281" s="45" t="str">
        <f t="shared" si="18"/>
        <v/>
      </c>
      <c r="K281" s="45" t="str">
        <f>IF(ISNUMBER(N281),"",IF(WEEKDAY(Tabelle5[[#This Row],[Datum]],2)=6,IF(F281="","",MOD(F281-E281,1)*24-Tabelle5[[#This Row],[Pause/ Zeitausgleich]]),""))</f>
        <v/>
      </c>
      <c r="L281" s="45" t="str">
        <f>IF(ISNUMBER(N281),"",IF(WEEKDAY(Tabelle5[[#This Row],[Datum]],2)=7,IF(F281="","",MOD(F281-E281,1)*24-Tabelle5[[#This Row],[Pause/ Zeitausgleich]]),""))</f>
        <v/>
      </c>
      <c r="M281" s="45"/>
      <c r="N281" s="45" t="str">
        <f>IFERROR(IF(VLOOKUP(B281,'Feiertage-Stunden'!$B$2:$B$50,1,0),IF(F281="","",MOD(F281-E281,1)*24-Tabelle5[[#This Row],[Pause/ Zeitausgleich]])),"")</f>
        <v/>
      </c>
      <c r="O281" s="45" t="str">
        <f>IF(ISNUMBER(N281),"",IF(WEEKDAY(Tabelle5[[#This Row],[Datum]],2)=6,"",IF(WEEKDAY(Tabelle5[[#This Row],[Datum]],2)=7,"",IF(H281&gt;=8,"",SUM(8-H281)))))</f>
        <v/>
      </c>
      <c r="P281" s="99"/>
      <c r="Q281" s="99"/>
      <c r="R281" s="46" t="str">
        <f t="shared" si="16"/>
        <v/>
      </c>
      <c r="S281" s="99"/>
      <c r="T281" s="47" t="str">
        <f t="shared" si="17"/>
        <v/>
      </c>
    </row>
    <row r="282" spans="1:20" x14ac:dyDescent="0.3">
      <c r="A282" s="124" t="str">
        <f>TEXT(B282,"MMMM")</f>
        <v>Oktober</v>
      </c>
      <c r="B282" s="96">
        <f t="shared" si="19"/>
        <v>45200</v>
      </c>
      <c r="C282" s="43" t="str">
        <f>TEXT(Tabelle5[[#This Row],[Datum]],"tt")</f>
        <v>01</v>
      </c>
      <c r="D282" s="43" t="str">
        <f>TEXT(Tabelle5[[#This Row],[Datum]],"TTT")</f>
        <v>So</v>
      </c>
      <c r="E282" s="71"/>
      <c r="F282" s="71"/>
      <c r="G282" s="45"/>
      <c r="H282" s="49" t="str">
        <f>IF(F282="","",MOD(F282-E282,1)*24-Tabelle5[[#This Row],[Pause/ Zeitausgleich]])</f>
        <v/>
      </c>
      <c r="I282" s="44"/>
      <c r="J282" s="45" t="str">
        <f t="shared" si="18"/>
        <v/>
      </c>
      <c r="K282" s="45" t="str">
        <f>IF(ISNUMBER(N282),"",IF(WEEKDAY(Tabelle5[[#This Row],[Datum]],2)=6,IF(F282="","",MOD(F282-E282,1)*24-Tabelle5[[#This Row],[Pause/ Zeitausgleich]]),""))</f>
        <v/>
      </c>
      <c r="L282" s="45" t="str">
        <f>IF(ISNUMBER(N282),"",IF(WEEKDAY(Tabelle5[[#This Row],[Datum]],2)=7,IF(F282="","",MOD(F282-E282,1)*24-Tabelle5[[#This Row],[Pause/ Zeitausgleich]]),""))</f>
        <v/>
      </c>
      <c r="M282" s="45"/>
      <c r="N282" s="45" t="str">
        <f>IFERROR(IF(VLOOKUP(B282,'Feiertage-Stunden'!$B$2:$B$50,1,0),IF(F282="","",MOD(F282-E282,1)*24-Tabelle5[[#This Row],[Pause/ Zeitausgleich]])),"")</f>
        <v/>
      </c>
      <c r="O282" s="45" t="str">
        <f>IF(ISNUMBER(N282),"",IF(WEEKDAY(Tabelle5[[#This Row],[Datum]],2)=6,"",IF(WEEKDAY(Tabelle5[[#This Row],[Datum]],2)=7,"",IF(H282&gt;=8,"",SUM(8-H282)))))</f>
        <v/>
      </c>
      <c r="P282" s="99"/>
      <c r="Q282" s="99"/>
      <c r="R282" s="46" t="str">
        <f t="shared" si="16"/>
        <v/>
      </c>
      <c r="S282" s="99"/>
      <c r="T282" s="47" t="str">
        <f t="shared" si="17"/>
        <v/>
      </c>
    </row>
    <row r="283" spans="1:20" x14ac:dyDescent="0.3">
      <c r="A283" s="124"/>
      <c r="B283" s="96">
        <f t="shared" si="19"/>
        <v>45201</v>
      </c>
      <c r="C283" s="43" t="str">
        <f>TEXT(Tabelle5[[#This Row],[Datum]],"tt")</f>
        <v>02</v>
      </c>
      <c r="D283" s="43" t="str">
        <f>TEXT(Tabelle5[[#This Row],[Datum]],"TTT")</f>
        <v>Mo</v>
      </c>
      <c r="E283" s="71"/>
      <c r="F283" s="71"/>
      <c r="G283" s="45"/>
      <c r="H283" s="49" t="str">
        <f>IF(F283="","",MOD(F283-E283,1)*24-Tabelle5[[#This Row],[Pause/ Zeitausgleich]])</f>
        <v/>
      </c>
      <c r="I283" s="44"/>
      <c r="J283" s="45" t="str">
        <f t="shared" si="18"/>
        <v/>
      </c>
      <c r="K283" s="45" t="str">
        <f>IF(ISNUMBER(N283),"",IF(WEEKDAY(Tabelle5[[#This Row],[Datum]],2)=6,IF(F283="","",MOD(F283-E283,1)*24-Tabelle5[[#This Row],[Pause/ Zeitausgleich]]),""))</f>
        <v/>
      </c>
      <c r="L283" s="45" t="str">
        <f>IF(ISNUMBER(N283),"",IF(WEEKDAY(Tabelle5[[#This Row],[Datum]],2)=7,IF(F283="","",MOD(F283-E283,1)*24-Tabelle5[[#This Row],[Pause/ Zeitausgleich]]),""))</f>
        <v/>
      </c>
      <c r="M283" s="45"/>
      <c r="N283" s="45" t="str">
        <f>IFERROR(IF(VLOOKUP(B283,'Feiertage-Stunden'!$B$2:$B$50,1,0),IF(F283="","",MOD(F283-E283,1)*24-Tabelle5[[#This Row],[Pause/ Zeitausgleich]])),"")</f>
        <v/>
      </c>
      <c r="O283" s="45" t="str">
        <f>IF(ISNUMBER(N283),"",IF(WEEKDAY(Tabelle5[[#This Row],[Datum]],2)=6,"",IF(WEEKDAY(Tabelle5[[#This Row],[Datum]],2)=7,"",IF(H283&gt;=8,"",SUM(8-H283)))))</f>
        <v/>
      </c>
      <c r="P283" s="99"/>
      <c r="Q283" s="99"/>
      <c r="R283" s="46" t="str">
        <f t="shared" si="16"/>
        <v/>
      </c>
      <c r="S283" s="99"/>
      <c r="T283" s="47" t="str">
        <f t="shared" si="17"/>
        <v/>
      </c>
    </row>
    <row r="284" spans="1:20" x14ac:dyDescent="0.3">
      <c r="A284" s="124"/>
      <c r="B284" s="96">
        <f t="shared" si="19"/>
        <v>45202</v>
      </c>
      <c r="C284" s="43" t="str">
        <f>TEXT(Tabelle5[[#This Row],[Datum]],"tt")</f>
        <v>03</v>
      </c>
      <c r="D284" s="43" t="str">
        <f>TEXT(Tabelle5[[#This Row],[Datum]],"TTT")</f>
        <v>Di</v>
      </c>
      <c r="E284" s="71"/>
      <c r="F284" s="71"/>
      <c r="G284" s="45"/>
      <c r="H284" s="49" t="str">
        <f>IF(F284="","",MOD(F284-E284,1)*24-Tabelle5[[#This Row],[Pause/ Zeitausgleich]])</f>
        <v/>
      </c>
      <c r="I284" s="44"/>
      <c r="J284" s="45" t="str">
        <f t="shared" si="18"/>
        <v/>
      </c>
      <c r="K284" s="45" t="str">
        <f>IF(ISNUMBER(N284),"",IF(WEEKDAY(Tabelle5[[#This Row],[Datum]],2)=6,IF(F284="","",MOD(F284-E284,1)*24-Tabelle5[[#This Row],[Pause/ Zeitausgleich]]),""))</f>
        <v/>
      </c>
      <c r="L284" s="45" t="str">
        <f>IF(ISNUMBER(N284),"",IF(WEEKDAY(Tabelle5[[#This Row],[Datum]],2)=7,IF(F284="","",MOD(F284-E284,1)*24-Tabelle5[[#This Row],[Pause/ Zeitausgleich]]),""))</f>
        <v/>
      </c>
      <c r="M284" s="45"/>
      <c r="N284" s="45" t="str">
        <f>IFERROR(IF(VLOOKUP(B284,'Feiertage-Stunden'!$B$2:$B$50,1,0),IF(F284="","",MOD(F284-E284,1)*24-Tabelle5[[#This Row],[Pause/ Zeitausgleich]])),"")</f>
        <v/>
      </c>
      <c r="O284" s="45" t="str">
        <f>IF(ISNUMBER(N284),"",IF(WEEKDAY(Tabelle5[[#This Row],[Datum]],2)=6,"",IF(WEEKDAY(Tabelle5[[#This Row],[Datum]],2)=7,"",IF(H284&gt;=8,"",SUM(8-H284)))))</f>
        <v/>
      </c>
      <c r="P284" s="99"/>
      <c r="Q284" s="99"/>
      <c r="R284" s="46" t="str">
        <f t="shared" si="16"/>
        <v/>
      </c>
      <c r="S284" s="99"/>
      <c r="T284" s="47" t="str">
        <f t="shared" si="17"/>
        <v/>
      </c>
    </row>
    <row r="285" spans="1:20" x14ac:dyDescent="0.3">
      <c r="A285" s="124"/>
      <c r="B285" s="96">
        <f t="shared" si="19"/>
        <v>45203</v>
      </c>
      <c r="C285" s="43" t="str">
        <f>TEXT(Tabelle5[[#This Row],[Datum]],"tt")</f>
        <v>04</v>
      </c>
      <c r="D285" s="43" t="str">
        <f>TEXT(Tabelle5[[#This Row],[Datum]],"TTT")</f>
        <v>Mi</v>
      </c>
      <c r="E285" s="71"/>
      <c r="F285" s="71"/>
      <c r="G285" s="45"/>
      <c r="H285" s="49" t="str">
        <f>IF(F285="","",MOD(F285-E285,1)*24-Tabelle5[[#This Row],[Pause/ Zeitausgleich]])</f>
        <v/>
      </c>
      <c r="I285" s="44"/>
      <c r="J285" s="45" t="str">
        <f t="shared" si="18"/>
        <v/>
      </c>
      <c r="K285" s="45" t="str">
        <f>IF(ISNUMBER(N285),"",IF(WEEKDAY(Tabelle5[[#This Row],[Datum]],2)=6,IF(F285="","",MOD(F285-E285,1)*24-Tabelle5[[#This Row],[Pause/ Zeitausgleich]]),""))</f>
        <v/>
      </c>
      <c r="L285" s="45" t="str">
        <f>IF(ISNUMBER(N285),"",IF(WEEKDAY(Tabelle5[[#This Row],[Datum]],2)=7,IF(F285="","",MOD(F285-E285,1)*24-Tabelle5[[#This Row],[Pause/ Zeitausgleich]]),""))</f>
        <v/>
      </c>
      <c r="M285" s="45"/>
      <c r="N285" s="45" t="str">
        <f>IFERROR(IF(VLOOKUP(B285,'Feiertage-Stunden'!$B$2:$B$50,1,0),IF(F285="","",MOD(F285-E285,1)*24-Tabelle5[[#This Row],[Pause/ Zeitausgleich]])),"")</f>
        <v/>
      </c>
      <c r="O285" s="45" t="str">
        <f>IF(ISNUMBER(N285),"",IF(WEEKDAY(Tabelle5[[#This Row],[Datum]],2)=6,"",IF(WEEKDAY(Tabelle5[[#This Row],[Datum]],2)=7,"",IF(H285&gt;=8,"",SUM(8-H285)))))</f>
        <v/>
      </c>
      <c r="P285" s="99"/>
      <c r="Q285" s="99"/>
      <c r="R285" s="46" t="str">
        <f t="shared" si="16"/>
        <v/>
      </c>
      <c r="S285" s="99"/>
      <c r="T285" s="47" t="str">
        <f t="shared" si="17"/>
        <v/>
      </c>
    </row>
    <row r="286" spans="1:20" x14ac:dyDescent="0.3">
      <c r="A286" s="124"/>
      <c r="B286" s="96">
        <f t="shared" si="19"/>
        <v>45204</v>
      </c>
      <c r="C286" s="43" t="str">
        <f>TEXT(Tabelle5[[#This Row],[Datum]],"tt")</f>
        <v>05</v>
      </c>
      <c r="D286" s="43" t="str">
        <f>TEXT(Tabelle5[[#This Row],[Datum]],"TTT")</f>
        <v>Do</v>
      </c>
      <c r="E286" s="71"/>
      <c r="F286" s="71"/>
      <c r="G286" s="45"/>
      <c r="H286" s="49" t="str">
        <f>IF(F286="","",MOD(F286-E286,1)*24-Tabelle5[[#This Row],[Pause/ Zeitausgleich]])</f>
        <v/>
      </c>
      <c r="I286" s="44"/>
      <c r="J286" s="45" t="str">
        <f t="shared" si="18"/>
        <v/>
      </c>
      <c r="K286" s="45" t="str">
        <f>IF(ISNUMBER(N286),"",IF(WEEKDAY(Tabelle5[[#This Row],[Datum]],2)=6,IF(F286="","",MOD(F286-E286,1)*24-Tabelle5[[#This Row],[Pause/ Zeitausgleich]]),""))</f>
        <v/>
      </c>
      <c r="L286" s="45" t="str">
        <f>IF(ISNUMBER(N286),"",IF(WEEKDAY(Tabelle5[[#This Row],[Datum]],2)=7,IF(F286="","",MOD(F286-E286,1)*24-Tabelle5[[#This Row],[Pause/ Zeitausgleich]]),""))</f>
        <v/>
      </c>
      <c r="M286" s="45"/>
      <c r="N286" s="45" t="str">
        <f>IFERROR(IF(VLOOKUP(B286,'Feiertage-Stunden'!$B$2:$B$50,1,0),IF(F286="","",MOD(F286-E286,1)*24-Tabelle5[[#This Row],[Pause/ Zeitausgleich]])),"")</f>
        <v/>
      </c>
      <c r="O286" s="45" t="str">
        <f>IF(ISNUMBER(N286),"",IF(WEEKDAY(Tabelle5[[#This Row],[Datum]],2)=6,"",IF(WEEKDAY(Tabelle5[[#This Row],[Datum]],2)=7,"",IF(H286&gt;=8,"",SUM(8-H286)))))</f>
        <v/>
      </c>
      <c r="P286" s="99"/>
      <c r="Q286" s="99"/>
      <c r="R286" s="46" t="str">
        <f t="shared" si="16"/>
        <v/>
      </c>
      <c r="S286" s="99"/>
      <c r="T286" s="47" t="str">
        <f t="shared" si="17"/>
        <v/>
      </c>
    </row>
    <row r="287" spans="1:20" x14ac:dyDescent="0.3">
      <c r="A287" s="124"/>
      <c r="B287" s="96">
        <f t="shared" si="19"/>
        <v>45205</v>
      </c>
      <c r="C287" s="43" t="str">
        <f>TEXT(Tabelle5[[#This Row],[Datum]],"tt")</f>
        <v>06</v>
      </c>
      <c r="D287" s="43" t="str">
        <f>TEXT(Tabelle5[[#This Row],[Datum]],"TTT")</f>
        <v>Fr</v>
      </c>
      <c r="E287" s="71"/>
      <c r="F287" s="71"/>
      <c r="G287" s="45"/>
      <c r="H287" s="49" t="str">
        <f>IF(F287="","",MOD(F287-E287,1)*24-Tabelle5[[#This Row],[Pause/ Zeitausgleich]])</f>
        <v/>
      </c>
      <c r="I287" s="44"/>
      <c r="J287" s="45" t="str">
        <f t="shared" si="18"/>
        <v/>
      </c>
      <c r="K287" s="45" t="str">
        <f>IF(ISNUMBER(N287),"",IF(WEEKDAY(Tabelle5[[#This Row],[Datum]],2)=6,IF(F287="","",MOD(F287-E287,1)*24-Tabelle5[[#This Row],[Pause/ Zeitausgleich]]),""))</f>
        <v/>
      </c>
      <c r="L287" s="45" t="str">
        <f>IF(ISNUMBER(N287),"",IF(WEEKDAY(Tabelle5[[#This Row],[Datum]],2)=7,IF(F287="","",MOD(F287-E287,1)*24-Tabelle5[[#This Row],[Pause/ Zeitausgleich]]),""))</f>
        <v/>
      </c>
      <c r="M287" s="45"/>
      <c r="N287" s="45" t="str">
        <f>IFERROR(IF(VLOOKUP(B287,'Feiertage-Stunden'!$B$2:$B$50,1,0),IF(F287="","",MOD(F287-E287,1)*24-Tabelle5[[#This Row],[Pause/ Zeitausgleich]])),"")</f>
        <v/>
      </c>
      <c r="O287" s="45" t="str">
        <f>IF(ISNUMBER(N287),"",IF(WEEKDAY(Tabelle5[[#This Row],[Datum]],2)=6,"",IF(WEEKDAY(Tabelle5[[#This Row],[Datum]],2)=7,"",IF(H287&gt;=8,"",SUM(8-H287)))))</f>
        <v/>
      </c>
      <c r="P287" s="99"/>
      <c r="Q287" s="99"/>
      <c r="R287" s="46" t="str">
        <f t="shared" si="16"/>
        <v/>
      </c>
      <c r="S287" s="99"/>
      <c r="T287" s="47" t="str">
        <f t="shared" si="17"/>
        <v/>
      </c>
    </row>
    <row r="288" spans="1:20" x14ac:dyDescent="0.3">
      <c r="A288" s="124"/>
      <c r="B288" s="96">
        <f t="shared" si="19"/>
        <v>45206</v>
      </c>
      <c r="C288" s="43" t="str">
        <f>TEXT(Tabelle5[[#This Row],[Datum]],"tt")</f>
        <v>07</v>
      </c>
      <c r="D288" s="43" t="str">
        <f>TEXT(Tabelle5[[#This Row],[Datum]],"TTT")</f>
        <v>Sa</v>
      </c>
      <c r="E288" s="71"/>
      <c r="F288" s="71"/>
      <c r="G288" s="45"/>
      <c r="H288" s="49" t="str">
        <f>IF(F288="","",MOD(F288-E288,1)*24-Tabelle5[[#This Row],[Pause/ Zeitausgleich]])</f>
        <v/>
      </c>
      <c r="I288" s="44"/>
      <c r="J288" s="45" t="str">
        <f t="shared" si="18"/>
        <v/>
      </c>
      <c r="K288" s="45" t="str">
        <f>IF(ISNUMBER(N288),"",IF(WEEKDAY(Tabelle5[[#This Row],[Datum]],2)=6,IF(F288="","",MOD(F288-E288,1)*24-Tabelle5[[#This Row],[Pause/ Zeitausgleich]]),""))</f>
        <v/>
      </c>
      <c r="L288" s="45" t="str">
        <f>IF(ISNUMBER(N288),"",IF(WEEKDAY(Tabelle5[[#This Row],[Datum]],2)=7,IF(F288="","",MOD(F288-E288,1)*24-Tabelle5[[#This Row],[Pause/ Zeitausgleich]]),""))</f>
        <v/>
      </c>
      <c r="M288" s="45"/>
      <c r="N288" s="45" t="str">
        <f>IFERROR(IF(VLOOKUP(B288,'Feiertage-Stunden'!$B$2:$B$50,1,0),IF(F288="","",MOD(F288-E288,1)*24-Tabelle5[[#This Row],[Pause/ Zeitausgleich]])),"")</f>
        <v/>
      </c>
      <c r="O288" s="45" t="str">
        <f>IF(ISNUMBER(N288),"",IF(WEEKDAY(Tabelle5[[#This Row],[Datum]],2)=6,"",IF(WEEKDAY(Tabelle5[[#This Row],[Datum]],2)=7,"",IF(H288&gt;=8,"",SUM(8-H288)))))</f>
        <v/>
      </c>
      <c r="P288" s="99"/>
      <c r="Q288" s="99"/>
      <c r="R288" s="46" t="str">
        <f t="shared" si="16"/>
        <v/>
      </c>
      <c r="S288" s="99"/>
      <c r="T288" s="47" t="str">
        <f t="shared" si="17"/>
        <v/>
      </c>
    </row>
    <row r="289" spans="1:20" x14ac:dyDescent="0.3">
      <c r="A289" s="124"/>
      <c r="B289" s="96">
        <f t="shared" si="19"/>
        <v>45207</v>
      </c>
      <c r="C289" s="43" t="str">
        <f>TEXT(Tabelle5[[#This Row],[Datum]],"tt")</f>
        <v>08</v>
      </c>
      <c r="D289" s="43" t="str">
        <f>TEXT(Tabelle5[[#This Row],[Datum]],"TTT")</f>
        <v>So</v>
      </c>
      <c r="E289" s="71"/>
      <c r="F289" s="71"/>
      <c r="G289" s="45"/>
      <c r="H289" s="49" t="str">
        <f>IF(F289="","",MOD(F289-E289,1)*24-Tabelle5[[#This Row],[Pause/ Zeitausgleich]])</f>
        <v/>
      </c>
      <c r="I289" s="44"/>
      <c r="J289" s="45" t="str">
        <f t="shared" si="18"/>
        <v/>
      </c>
      <c r="K289" s="45" t="str">
        <f>IF(ISNUMBER(N289),"",IF(WEEKDAY(Tabelle5[[#This Row],[Datum]],2)=6,IF(F289="","",MOD(F289-E289,1)*24-Tabelle5[[#This Row],[Pause/ Zeitausgleich]]),""))</f>
        <v/>
      </c>
      <c r="L289" s="45" t="str">
        <f>IF(ISNUMBER(N289),"",IF(WEEKDAY(Tabelle5[[#This Row],[Datum]],2)=7,IF(F289="","",MOD(F289-E289,1)*24-Tabelle5[[#This Row],[Pause/ Zeitausgleich]]),""))</f>
        <v/>
      </c>
      <c r="M289" s="45"/>
      <c r="N289" s="45" t="str">
        <f>IFERROR(IF(VLOOKUP(B289,'Feiertage-Stunden'!$B$2:$B$50,1,0),IF(F289="","",MOD(F289-E289,1)*24-Tabelle5[[#This Row],[Pause/ Zeitausgleich]])),"")</f>
        <v/>
      </c>
      <c r="O289" s="45" t="str">
        <f>IF(ISNUMBER(N289),"",IF(WEEKDAY(Tabelle5[[#This Row],[Datum]],2)=6,"",IF(WEEKDAY(Tabelle5[[#This Row],[Datum]],2)=7,"",IF(H289&gt;=8,"",SUM(8-H289)))))</f>
        <v/>
      </c>
      <c r="P289" s="99"/>
      <c r="Q289" s="99"/>
      <c r="R289" s="46" t="str">
        <f t="shared" si="16"/>
        <v/>
      </c>
      <c r="S289" s="99"/>
      <c r="T289" s="47" t="str">
        <f t="shared" si="17"/>
        <v/>
      </c>
    </row>
    <row r="290" spans="1:20" x14ac:dyDescent="0.3">
      <c r="A290" s="124"/>
      <c r="B290" s="96">
        <f t="shared" si="19"/>
        <v>45208</v>
      </c>
      <c r="C290" s="43" t="str">
        <f>TEXT(Tabelle5[[#This Row],[Datum]],"tt")</f>
        <v>09</v>
      </c>
      <c r="D290" s="43" t="str">
        <f>TEXT(Tabelle5[[#This Row],[Datum]],"TTT")</f>
        <v>Mo</v>
      </c>
      <c r="E290" s="71"/>
      <c r="F290" s="71"/>
      <c r="G290" s="45"/>
      <c r="H290" s="49" t="str">
        <f>IF(F290="","",MOD(F290-E290,1)*24-Tabelle5[[#This Row],[Pause/ Zeitausgleich]])</f>
        <v/>
      </c>
      <c r="I290" s="44"/>
      <c r="J290" s="45" t="str">
        <f t="shared" si="18"/>
        <v/>
      </c>
      <c r="K290" s="45" t="str">
        <f>IF(ISNUMBER(N290),"",IF(WEEKDAY(Tabelle5[[#This Row],[Datum]],2)=6,IF(F290="","",MOD(F290-E290,1)*24-Tabelle5[[#This Row],[Pause/ Zeitausgleich]]),""))</f>
        <v/>
      </c>
      <c r="L290" s="45" t="str">
        <f>IF(ISNUMBER(N290),"",IF(WEEKDAY(Tabelle5[[#This Row],[Datum]],2)=7,IF(F290="","",MOD(F290-E290,1)*24-Tabelle5[[#This Row],[Pause/ Zeitausgleich]]),""))</f>
        <v/>
      </c>
      <c r="M290" s="45"/>
      <c r="N290" s="45" t="str">
        <f>IFERROR(IF(VLOOKUP(B290,'Feiertage-Stunden'!$B$2:$B$50,1,0),IF(F290="","",MOD(F290-E290,1)*24-Tabelle5[[#This Row],[Pause/ Zeitausgleich]])),"")</f>
        <v/>
      </c>
      <c r="O290" s="45" t="str">
        <f>IF(ISNUMBER(N290),"",IF(WEEKDAY(Tabelle5[[#This Row],[Datum]],2)=6,"",IF(WEEKDAY(Tabelle5[[#This Row],[Datum]],2)=7,"",IF(H290&gt;=8,"",SUM(8-H290)))))</f>
        <v/>
      </c>
      <c r="P290" s="99"/>
      <c r="Q290" s="99"/>
      <c r="R290" s="46" t="str">
        <f t="shared" si="16"/>
        <v/>
      </c>
      <c r="S290" s="99"/>
      <c r="T290" s="47" t="str">
        <f t="shared" si="17"/>
        <v/>
      </c>
    </row>
    <row r="291" spans="1:20" x14ac:dyDescent="0.3">
      <c r="A291" s="124"/>
      <c r="B291" s="96">
        <f t="shared" si="19"/>
        <v>45209</v>
      </c>
      <c r="C291" s="43" t="str">
        <f>TEXT(Tabelle5[[#This Row],[Datum]],"tt")</f>
        <v>10</v>
      </c>
      <c r="D291" s="43" t="str">
        <f>TEXT(Tabelle5[[#This Row],[Datum]],"TTT")</f>
        <v>Di</v>
      </c>
      <c r="E291" s="71"/>
      <c r="F291" s="71"/>
      <c r="G291" s="45"/>
      <c r="H291" s="49" t="str">
        <f>IF(F291="","",MOD(F291-E291,1)*24-Tabelle5[[#This Row],[Pause/ Zeitausgleich]])</f>
        <v/>
      </c>
      <c r="I291" s="44"/>
      <c r="J291" s="45" t="str">
        <f t="shared" si="18"/>
        <v/>
      </c>
      <c r="K291" s="45" t="str">
        <f>IF(ISNUMBER(N291),"",IF(WEEKDAY(Tabelle5[[#This Row],[Datum]],2)=6,IF(F291="","",MOD(F291-E291,1)*24-Tabelle5[[#This Row],[Pause/ Zeitausgleich]]),""))</f>
        <v/>
      </c>
      <c r="L291" s="45" t="str">
        <f>IF(ISNUMBER(N291),"",IF(WEEKDAY(Tabelle5[[#This Row],[Datum]],2)=7,IF(F291="","",MOD(F291-E291,1)*24-Tabelle5[[#This Row],[Pause/ Zeitausgleich]]),""))</f>
        <v/>
      </c>
      <c r="M291" s="45"/>
      <c r="N291" s="45" t="str">
        <f>IFERROR(IF(VLOOKUP(B291,'Feiertage-Stunden'!$B$2:$B$50,1,0),IF(F291="","",MOD(F291-E291,1)*24-Tabelle5[[#This Row],[Pause/ Zeitausgleich]])),"")</f>
        <v/>
      </c>
      <c r="O291" s="45" t="str">
        <f>IF(ISNUMBER(N291),"",IF(WEEKDAY(Tabelle5[[#This Row],[Datum]],2)=6,"",IF(WEEKDAY(Tabelle5[[#This Row],[Datum]],2)=7,"",IF(H291&gt;=8,"",SUM(8-H291)))))</f>
        <v/>
      </c>
      <c r="P291" s="99"/>
      <c r="Q291" s="99"/>
      <c r="R291" s="46" t="str">
        <f t="shared" si="16"/>
        <v/>
      </c>
      <c r="S291" s="99"/>
      <c r="T291" s="47" t="str">
        <f t="shared" si="17"/>
        <v/>
      </c>
    </row>
    <row r="292" spans="1:20" x14ac:dyDescent="0.3">
      <c r="A292" s="124"/>
      <c r="B292" s="96">
        <f t="shared" si="19"/>
        <v>45210</v>
      </c>
      <c r="C292" s="43" t="str">
        <f>TEXT(Tabelle5[[#This Row],[Datum]],"tt")</f>
        <v>11</v>
      </c>
      <c r="D292" s="43" t="str">
        <f>TEXT(Tabelle5[[#This Row],[Datum]],"TTT")</f>
        <v>Mi</v>
      </c>
      <c r="E292" s="71"/>
      <c r="F292" s="71"/>
      <c r="G292" s="45"/>
      <c r="H292" s="49" t="str">
        <f>IF(F292="","",MOD(F292-E292,1)*24-Tabelle5[[#This Row],[Pause/ Zeitausgleich]])</f>
        <v/>
      </c>
      <c r="I292" s="44"/>
      <c r="J292" s="45" t="str">
        <f t="shared" si="18"/>
        <v/>
      </c>
      <c r="K292" s="45" t="str">
        <f>IF(ISNUMBER(N292),"",IF(WEEKDAY(Tabelle5[[#This Row],[Datum]],2)=6,IF(F292="","",MOD(F292-E292,1)*24-Tabelle5[[#This Row],[Pause/ Zeitausgleich]]),""))</f>
        <v/>
      </c>
      <c r="L292" s="45" t="str">
        <f>IF(ISNUMBER(N292),"",IF(WEEKDAY(Tabelle5[[#This Row],[Datum]],2)=7,IF(F292="","",MOD(F292-E292,1)*24-Tabelle5[[#This Row],[Pause/ Zeitausgleich]]),""))</f>
        <v/>
      </c>
      <c r="M292" s="45"/>
      <c r="N292" s="45" t="str">
        <f>IFERROR(IF(VLOOKUP(B292,'Feiertage-Stunden'!$B$2:$B$50,1,0),IF(F292="","",MOD(F292-E292,1)*24-Tabelle5[[#This Row],[Pause/ Zeitausgleich]])),"")</f>
        <v/>
      </c>
      <c r="O292" s="45" t="str">
        <f>IF(ISNUMBER(N292),"",IF(WEEKDAY(Tabelle5[[#This Row],[Datum]],2)=6,"",IF(WEEKDAY(Tabelle5[[#This Row],[Datum]],2)=7,"",IF(H292&gt;=8,"",SUM(8-H292)))))</f>
        <v/>
      </c>
      <c r="P292" s="99"/>
      <c r="Q292" s="99"/>
      <c r="R292" s="46" t="str">
        <f t="shared" si="16"/>
        <v/>
      </c>
      <c r="S292" s="99"/>
      <c r="T292" s="47" t="str">
        <f t="shared" si="17"/>
        <v/>
      </c>
    </row>
    <row r="293" spans="1:20" x14ac:dyDescent="0.3">
      <c r="A293" s="124"/>
      <c r="B293" s="96">
        <f t="shared" si="19"/>
        <v>45211</v>
      </c>
      <c r="C293" s="43" t="str">
        <f>TEXT(Tabelle5[[#This Row],[Datum]],"tt")</f>
        <v>12</v>
      </c>
      <c r="D293" s="43" t="str">
        <f>TEXT(Tabelle5[[#This Row],[Datum]],"TTT")</f>
        <v>Do</v>
      </c>
      <c r="E293" s="71"/>
      <c r="F293" s="71"/>
      <c r="G293" s="45"/>
      <c r="H293" s="49" t="str">
        <f>IF(F293="","",MOD(F293-E293,1)*24-Tabelle5[[#This Row],[Pause/ Zeitausgleich]])</f>
        <v/>
      </c>
      <c r="I293" s="44"/>
      <c r="J293" s="45" t="str">
        <f t="shared" si="18"/>
        <v/>
      </c>
      <c r="K293" s="45" t="str">
        <f>IF(ISNUMBER(N293),"",IF(WEEKDAY(Tabelle5[[#This Row],[Datum]],2)=6,IF(F293="","",MOD(F293-E293,1)*24-Tabelle5[[#This Row],[Pause/ Zeitausgleich]]),""))</f>
        <v/>
      </c>
      <c r="L293" s="45" t="str">
        <f>IF(ISNUMBER(N293),"",IF(WEEKDAY(Tabelle5[[#This Row],[Datum]],2)=7,IF(F293="","",MOD(F293-E293,1)*24-Tabelle5[[#This Row],[Pause/ Zeitausgleich]]),""))</f>
        <v/>
      </c>
      <c r="M293" s="45"/>
      <c r="N293" s="45" t="str">
        <f>IFERROR(IF(VLOOKUP(B293,'Feiertage-Stunden'!$B$2:$B$50,1,0),IF(F293="","",MOD(F293-E293,1)*24-Tabelle5[[#This Row],[Pause/ Zeitausgleich]])),"")</f>
        <v/>
      </c>
      <c r="O293" s="45" t="str">
        <f>IF(ISNUMBER(N293),"",IF(WEEKDAY(Tabelle5[[#This Row],[Datum]],2)=6,"",IF(WEEKDAY(Tabelle5[[#This Row],[Datum]],2)=7,"",IF(H293&gt;=8,"",SUM(8-H293)))))</f>
        <v/>
      </c>
      <c r="P293" s="99"/>
      <c r="Q293" s="99"/>
      <c r="R293" s="46" t="str">
        <f t="shared" si="16"/>
        <v/>
      </c>
      <c r="S293" s="99"/>
      <c r="T293" s="47" t="str">
        <f t="shared" si="17"/>
        <v/>
      </c>
    </row>
    <row r="294" spans="1:20" x14ac:dyDescent="0.3">
      <c r="A294" s="124"/>
      <c r="B294" s="96">
        <f t="shared" si="19"/>
        <v>45212</v>
      </c>
      <c r="C294" s="43" t="str">
        <f>TEXT(Tabelle5[[#This Row],[Datum]],"tt")</f>
        <v>13</v>
      </c>
      <c r="D294" s="43" t="str">
        <f>TEXT(Tabelle5[[#This Row],[Datum]],"TTT")</f>
        <v>Fr</v>
      </c>
      <c r="E294" s="71"/>
      <c r="F294" s="71"/>
      <c r="G294" s="45"/>
      <c r="H294" s="49" t="str">
        <f>IF(F294="","",MOD(F294-E294,1)*24-Tabelle5[[#This Row],[Pause/ Zeitausgleich]])</f>
        <v/>
      </c>
      <c r="I294" s="44"/>
      <c r="J294" s="45" t="str">
        <f t="shared" si="18"/>
        <v/>
      </c>
      <c r="K294" s="45" t="str">
        <f>IF(ISNUMBER(N294),"",IF(WEEKDAY(Tabelle5[[#This Row],[Datum]],2)=6,IF(F294="","",MOD(F294-E294,1)*24-Tabelle5[[#This Row],[Pause/ Zeitausgleich]]),""))</f>
        <v/>
      </c>
      <c r="L294" s="45" t="str">
        <f>IF(ISNUMBER(N294),"",IF(WEEKDAY(Tabelle5[[#This Row],[Datum]],2)=7,IF(F294="","",MOD(F294-E294,1)*24-Tabelle5[[#This Row],[Pause/ Zeitausgleich]]),""))</f>
        <v/>
      </c>
      <c r="M294" s="45"/>
      <c r="N294" s="45" t="str">
        <f>IFERROR(IF(VLOOKUP(B294,'Feiertage-Stunden'!$B$2:$B$50,1,0),IF(F294="","",MOD(F294-E294,1)*24-Tabelle5[[#This Row],[Pause/ Zeitausgleich]])),"")</f>
        <v/>
      </c>
      <c r="O294" s="45" t="str">
        <f>IF(ISNUMBER(N294),"",IF(WEEKDAY(Tabelle5[[#This Row],[Datum]],2)=6,"",IF(WEEKDAY(Tabelle5[[#This Row],[Datum]],2)=7,"",IF(H294&gt;=8,"",SUM(8-H294)))))</f>
        <v/>
      </c>
      <c r="P294" s="99"/>
      <c r="Q294" s="99"/>
      <c r="R294" s="46" t="str">
        <f t="shared" si="16"/>
        <v/>
      </c>
      <c r="S294" s="99"/>
      <c r="T294" s="47" t="str">
        <f t="shared" si="17"/>
        <v/>
      </c>
    </row>
    <row r="295" spans="1:20" x14ac:dyDescent="0.3">
      <c r="A295" s="124"/>
      <c r="B295" s="96">
        <f t="shared" si="19"/>
        <v>45213</v>
      </c>
      <c r="C295" s="43" t="str">
        <f>TEXT(Tabelle5[[#This Row],[Datum]],"tt")</f>
        <v>14</v>
      </c>
      <c r="D295" s="43" t="str">
        <f>TEXT(Tabelle5[[#This Row],[Datum]],"TTT")</f>
        <v>Sa</v>
      </c>
      <c r="E295" s="71"/>
      <c r="F295" s="71"/>
      <c r="G295" s="45"/>
      <c r="H295" s="49" t="str">
        <f>IF(F295="","",MOD(F295-E295,1)*24-Tabelle5[[#This Row],[Pause/ Zeitausgleich]])</f>
        <v/>
      </c>
      <c r="I295" s="44"/>
      <c r="J295" s="45" t="str">
        <f t="shared" si="18"/>
        <v/>
      </c>
      <c r="K295" s="45" t="str">
        <f>IF(ISNUMBER(N295),"",IF(WEEKDAY(Tabelle5[[#This Row],[Datum]],2)=6,IF(F295="","",MOD(F295-E295,1)*24-Tabelle5[[#This Row],[Pause/ Zeitausgleich]]),""))</f>
        <v/>
      </c>
      <c r="L295" s="45" t="str">
        <f>IF(ISNUMBER(N295),"",IF(WEEKDAY(Tabelle5[[#This Row],[Datum]],2)=7,IF(F295="","",MOD(F295-E295,1)*24-Tabelle5[[#This Row],[Pause/ Zeitausgleich]]),""))</f>
        <v/>
      </c>
      <c r="M295" s="45"/>
      <c r="N295" s="45" t="str">
        <f>IFERROR(IF(VLOOKUP(B295,'Feiertage-Stunden'!$B$2:$B$50,1,0),IF(F295="","",MOD(F295-E295,1)*24-Tabelle5[[#This Row],[Pause/ Zeitausgleich]])),"")</f>
        <v/>
      </c>
      <c r="O295" s="45" t="str">
        <f>IF(ISNUMBER(N295),"",IF(WEEKDAY(Tabelle5[[#This Row],[Datum]],2)=6,"",IF(WEEKDAY(Tabelle5[[#This Row],[Datum]],2)=7,"",IF(H295&gt;=8,"",SUM(8-H295)))))</f>
        <v/>
      </c>
      <c r="P295" s="99"/>
      <c r="Q295" s="99"/>
      <c r="R295" s="46" t="str">
        <f t="shared" si="16"/>
        <v/>
      </c>
      <c r="S295" s="99"/>
      <c r="T295" s="47" t="str">
        <f t="shared" si="17"/>
        <v/>
      </c>
    </row>
    <row r="296" spans="1:20" x14ac:dyDescent="0.3">
      <c r="A296" s="124"/>
      <c r="B296" s="96">
        <f t="shared" si="19"/>
        <v>45214</v>
      </c>
      <c r="C296" s="43" t="str">
        <f>TEXT(Tabelle5[[#This Row],[Datum]],"tt")</f>
        <v>15</v>
      </c>
      <c r="D296" s="43" t="str">
        <f>TEXT(Tabelle5[[#This Row],[Datum]],"TTT")</f>
        <v>So</v>
      </c>
      <c r="E296" s="71"/>
      <c r="F296" s="71"/>
      <c r="G296" s="45"/>
      <c r="H296" s="49" t="str">
        <f>IF(F296="","",MOD(F296-E296,1)*24-Tabelle5[[#This Row],[Pause/ Zeitausgleich]])</f>
        <v/>
      </c>
      <c r="I296" s="44"/>
      <c r="J296" s="45" t="str">
        <f t="shared" si="18"/>
        <v/>
      </c>
      <c r="K296" s="45" t="str">
        <f>IF(ISNUMBER(N296),"",IF(WEEKDAY(Tabelle5[[#This Row],[Datum]],2)=6,IF(F296="","",MOD(F296-E296,1)*24-Tabelle5[[#This Row],[Pause/ Zeitausgleich]]),""))</f>
        <v/>
      </c>
      <c r="L296" s="45" t="str">
        <f>IF(ISNUMBER(N296),"",IF(WEEKDAY(Tabelle5[[#This Row],[Datum]],2)=7,IF(F296="","",MOD(F296-E296,1)*24-Tabelle5[[#This Row],[Pause/ Zeitausgleich]]),""))</f>
        <v/>
      </c>
      <c r="M296" s="45"/>
      <c r="N296" s="45" t="str">
        <f>IFERROR(IF(VLOOKUP(B296,'Feiertage-Stunden'!$B$2:$B$50,1,0),IF(F296="","",MOD(F296-E296,1)*24-Tabelle5[[#This Row],[Pause/ Zeitausgleich]])),"")</f>
        <v/>
      </c>
      <c r="O296" s="45" t="str">
        <f>IF(ISNUMBER(N296),"",IF(WEEKDAY(Tabelle5[[#This Row],[Datum]],2)=6,"",IF(WEEKDAY(Tabelle5[[#This Row],[Datum]],2)=7,"",IF(H296&gt;=8,"",SUM(8-H296)))))</f>
        <v/>
      </c>
      <c r="P296" s="99"/>
      <c r="Q296" s="99"/>
      <c r="R296" s="46" t="str">
        <f t="shared" si="16"/>
        <v/>
      </c>
      <c r="S296" s="99"/>
      <c r="T296" s="47" t="str">
        <f t="shared" si="17"/>
        <v/>
      </c>
    </row>
    <row r="297" spans="1:20" x14ac:dyDescent="0.3">
      <c r="A297" s="124"/>
      <c r="B297" s="96">
        <f t="shared" si="19"/>
        <v>45215</v>
      </c>
      <c r="C297" s="43" t="str">
        <f>TEXT(Tabelle5[[#This Row],[Datum]],"tt")</f>
        <v>16</v>
      </c>
      <c r="D297" s="43" t="str">
        <f>TEXT(Tabelle5[[#This Row],[Datum]],"TTT")</f>
        <v>Mo</v>
      </c>
      <c r="E297" s="71"/>
      <c r="F297" s="71"/>
      <c r="G297" s="45"/>
      <c r="H297" s="49" t="str">
        <f>IF(F297="","",MOD(F297-E297,1)*24-Tabelle5[[#This Row],[Pause/ Zeitausgleich]])</f>
        <v/>
      </c>
      <c r="I297" s="44"/>
      <c r="J297" s="45" t="str">
        <f t="shared" si="18"/>
        <v/>
      </c>
      <c r="K297" s="45" t="str">
        <f>IF(ISNUMBER(N297),"",IF(WEEKDAY(Tabelle5[[#This Row],[Datum]],2)=6,IF(F297="","",MOD(F297-E297,1)*24-Tabelle5[[#This Row],[Pause/ Zeitausgleich]]),""))</f>
        <v/>
      </c>
      <c r="L297" s="45" t="str">
        <f>IF(ISNUMBER(N297),"",IF(WEEKDAY(Tabelle5[[#This Row],[Datum]],2)=7,IF(F297="","",MOD(F297-E297,1)*24-Tabelle5[[#This Row],[Pause/ Zeitausgleich]]),""))</f>
        <v/>
      </c>
      <c r="M297" s="45"/>
      <c r="N297" s="45" t="str">
        <f>IFERROR(IF(VLOOKUP(B297,'Feiertage-Stunden'!$B$2:$B$50,1,0),IF(F297="","",MOD(F297-E297,1)*24-Tabelle5[[#This Row],[Pause/ Zeitausgleich]])),"")</f>
        <v/>
      </c>
      <c r="O297" s="45" t="str">
        <f>IF(ISNUMBER(N297),"",IF(WEEKDAY(Tabelle5[[#This Row],[Datum]],2)=6,"",IF(WEEKDAY(Tabelle5[[#This Row],[Datum]],2)=7,"",IF(H297&gt;=8,"",SUM(8-H297)))))</f>
        <v/>
      </c>
      <c r="P297" s="99"/>
      <c r="Q297" s="99"/>
      <c r="R297" s="46" t="str">
        <f t="shared" si="16"/>
        <v/>
      </c>
      <c r="S297" s="99"/>
      <c r="T297" s="47" t="str">
        <f t="shared" si="17"/>
        <v/>
      </c>
    </row>
    <row r="298" spans="1:20" x14ac:dyDescent="0.3">
      <c r="A298" s="124"/>
      <c r="B298" s="96">
        <f t="shared" si="19"/>
        <v>45216</v>
      </c>
      <c r="C298" s="43" t="str">
        <f>TEXT(Tabelle5[[#This Row],[Datum]],"tt")</f>
        <v>17</v>
      </c>
      <c r="D298" s="43" t="str">
        <f>TEXT(Tabelle5[[#This Row],[Datum]],"TTT")</f>
        <v>Di</v>
      </c>
      <c r="E298" s="71"/>
      <c r="F298" s="71"/>
      <c r="G298" s="45"/>
      <c r="H298" s="49" t="str">
        <f>IF(F298="","",MOD(F298-E298,1)*24-Tabelle5[[#This Row],[Pause/ Zeitausgleich]])</f>
        <v/>
      </c>
      <c r="I298" s="44"/>
      <c r="J298" s="45" t="str">
        <f t="shared" si="18"/>
        <v/>
      </c>
      <c r="K298" s="45" t="str">
        <f>IF(ISNUMBER(N298),"",IF(WEEKDAY(Tabelle5[[#This Row],[Datum]],2)=6,IF(F298="","",MOD(F298-E298,1)*24-Tabelle5[[#This Row],[Pause/ Zeitausgleich]]),""))</f>
        <v/>
      </c>
      <c r="L298" s="45" t="str">
        <f>IF(ISNUMBER(N298),"",IF(WEEKDAY(Tabelle5[[#This Row],[Datum]],2)=7,IF(F298="","",MOD(F298-E298,1)*24-Tabelle5[[#This Row],[Pause/ Zeitausgleich]]),""))</f>
        <v/>
      </c>
      <c r="M298" s="45"/>
      <c r="N298" s="45" t="str">
        <f>IFERROR(IF(VLOOKUP(B298,'Feiertage-Stunden'!$B$2:$B$50,1,0),IF(F298="","",MOD(F298-E298,1)*24-Tabelle5[[#This Row],[Pause/ Zeitausgleich]])),"")</f>
        <v/>
      </c>
      <c r="O298" s="45" t="str">
        <f>IF(ISNUMBER(N298),"",IF(WEEKDAY(Tabelle5[[#This Row],[Datum]],2)=6,"",IF(WEEKDAY(Tabelle5[[#This Row],[Datum]],2)=7,"",IF(H298&gt;=8,"",SUM(8-H298)))))</f>
        <v/>
      </c>
      <c r="P298" s="99"/>
      <c r="Q298" s="99"/>
      <c r="R298" s="46" t="str">
        <f t="shared" si="16"/>
        <v/>
      </c>
      <c r="S298" s="99"/>
      <c r="T298" s="47" t="str">
        <f t="shared" si="17"/>
        <v/>
      </c>
    </row>
    <row r="299" spans="1:20" x14ac:dyDescent="0.3">
      <c r="A299" s="124"/>
      <c r="B299" s="96">
        <f t="shared" si="19"/>
        <v>45217</v>
      </c>
      <c r="C299" s="43" t="str">
        <f>TEXT(Tabelle5[[#This Row],[Datum]],"tt")</f>
        <v>18</v>
      </c>
      <c r="D299" s="43" t="str">
        <f>TEXT(Tabelle5[[#This Row],[Datum]],"TTT")</f>
        <v>Mi</v>
      </c>
      <c r="E299" s="71"/>
      <c r="F299" s="71"/>
      <c r="G299" s="45"/>
      <c r="H299" s="49" t="str">
        <f>IF(F299="","",MOD(F299-E299,1)*24-Tabelle5[[#This Row],[Pause/ Zeitausgleich]])</f>
        <v/>
      </c>
      <c r="I299" s="44"/>
      <c r="J299" s="45" t="str">
        <f t="shared" si="18"/>
        <v/>
      </c>
      <c r="K299" s="45" t="str">
        <f>IF(ISNUMBER(N299),"",IF(WEEKDAY(Tabelle5[[#This Row],[Datum]],2)=6,IF(F299="","",MOD(F299-E299,1)*24-Tabelle5[[#This Row],[Pause/ Zeitausgleich]]),""))</f>
        <v/>
      </c>
      <c r="L299" s="45" t="str">
        <f>IF(ISNUMBER(N299),"",IF(WEEKDAY(Tabelle5[[#This Row],[Datum]],2)=7,IF(F299="","",MOD(F299-E299,1)*24-Tabelle5[[#This Row],[Pause/ Zeitausgleich]]),""))</f>
        <v/>
      </c>
      <c r="M299" s="45"/>
      <c r="N299" s="45" t="str">
        <f>IFERROR(IF(VLOOKUP(B299,'Feiertage-Stunden'!$B$2:$B$50,1,0),IF(F299="","",MOD(F299-E299,1)*24-Tabelle5[[#This Row],[Pause/ Zeitausgleich]])),"")</f>
        <v/>
      </c>
      <c r="O299" s="45" t="str">
        <f>IF(ISNUMBER(N299),"",IF(WEEKDAY(Tabelle5[[#This Row],[Datum]],2)=6,"",IF(WEEKDAY(Tabelle5[[#This Row],[Datum]],2)=7,"",IF(H299&gt;=8,"",SUM(8-H299)))))</f>
        <v/>
      </c>
      <c r="P299" s="99"/>
      <c r="Q299" s="99"/>
      <c r="R299" s="46" t="str">
        <f t="shared" si="16"/>
        <v/>
      </c>
      <c r="S299" s="99"/>
      <c r="T299" s="47" t="str">
        <f t="shared" si="17"/>
        <v/>
      </c>
    </row>
    <row r="300" spans="1:20" x14ac:dyDescent="0.3">
      <c r="A300" s="124"/>
      <c r="B300" s="96">
        <f t="shared" si="19"/>
        <v>45218</v>
      </c>
      <c r="C300" s="43" t="str">
        <f>TEXT(Tabelle5[[#This Row],[Datum]],"tt")</f>
        <v>19</v>
      </c>
      <c r="D300" s="43" t="str">
        <f>TEXT(Tabelle5[[#This Row],[Datum]],"TTT")</f>
        <v>Do</v>
      </c>
      <c r="E300" s="71"/>
      <c r="F300" s="71"/>
      <c r="G300" s="45"/>
      <c r="H300" s="49" t="str">
        <f>IF(F300="","",MOD(F300-E300,1)*24-Tabelle5[[#This Row],[Pause/ Zeitausgleich]])</f>
        <v/>
      </c>
      <c r="I300" s="44"/>
      <c r="J300" s="45" t="str">
        <f t="shared" si="18"/>
        <v/>
      </c>
      <c r="K300" s="45" t="str">
        <f>IF(ISNUMBER(N300),"",IF(WEEKDAY(Tabelle5[[#This Row],[Datum]],2)=6,IF(F300="","",MOD(F300-E300,1)*24-Tabelle5[[#This Row],[Pause/ Zeitausgleich]]),""))</f>
        <v/>
      </c>
      <c r="L300" s="45" t="str">
        <f>IF(ISNUMBER(N300),"",IF(WEEKDAY(Tabelle5[[#This Row],[Datum]],2)=7,IF(F300="","",MOD(F300-E300,1)*24-Tabelle5[[#This Row],[Pause/ Zeitausgleich]]),""))</f>
        <v/>
      </c>
      <c r="M300" s="45"/>
      <c r="N300" s="45" t="str">
        <f>IFERROR(IF(VLOOKUP(B300,'Feiertage-Stunden'!$B$2:$B$50,1,0),IF(F300="","",MOD(F300-E300,1)*24-Tabelle5[[#This Row],[Pause/ Zeitausgleich]])),"")</f>
        <v/>
      </c>
      <c r="O300" s="45" t="str">
        <f>IF(ISNUMBER(N300),"",IF(WEEKDAY(Tabelle5[[#This Row],[Datum]],2)=6,"",IF(WEEKDAY(Tabelle5[[#This Row],[Datum]],2)=7,"",IF(H300&gt;=8,"",SUM(8-H300)))))</f>
        <v/>
      </c>
      <c r="P300" s="99"/>
      <c r="Q300" s="99"/>
      <c r="R300" s="46" t="str">
        <f t="shared" si="16"/>
        <v/>
      </c>
      <c r="S300" s="99"/>
      <c r="T300" s="47" t="str">
        <f t="shared" si="17"/>
        <v/>
      </c>
    </row>
    <row r="301" spans="1:20" x14ac:dyDescent="0.3">
      <c r="A301" s="124"/>
      <c r="B301" s="96">
        <f t="shared" si="19"/>
        <v>45219</v>
      </c>
      <c r="C301" s="43" t="str">
        <f>TEXT(Tabelle5[[#This Row],[Datum]],"tt")</f>
        <v>20</v>
      </c>
      <c r="D301" s="43" t="str">
        <f>TEXT(Tabelle5[[#This Row],[Datum]],"TTT")</f>
        <v>Fr</v>
      </c>
      <c r="E301" s="71"/>
      <c r="F301" s="71"/>
      <c r="G301" s="45"/>
      <c r="H301" s="49" t="str">
        <f>IF(F301="","",MOD(F301-E301,1)*24-Tabelle5[[#This Row],[Pause/ Zeitausgleich]])</f>
        <v/>
      </c>
      <c r="I301" s="44"/>
      <c r="J301" s="45" t="str">
        <f t="shared" si="18"/>
        <v/>
      </c>
      <c r="K301" s="45" t="str">
        <f>IF(ISNUMBER(N301),"",IF(WEEKDAY(Tabelle5[[#This Row],[Datum]],2)=6,IF(F301="","",MOD(F301-E301,1)*24-Tabelle5[[#This Row],[Pause/ Zeitausgleich]]),""))</f>
        <v/>
      </c>
      <c r="L301" s="45" t="str">
        <f>IF(ISNUMBER(N301),"",IF(WEEKDAY(Tabelle5[[#This Row],[Datum]],2)=7,IF(F301="","",MOD(F301-E301,1)*24-Tabelle5[[#This Row],[Pause/ Zeitausgleich]]),""))</f>
        <v/>
      </c>
      <c r="M301" s="45"/>
      <c r="N301" s="45" t="str">
        <f>IFERROR(IF(VLOOKUP(B301,'Feiertage-Stunden'!$B$2:$B$50,1,0),IF(F301="","",MOD(F301-E301,1)*24-Tabelle5[[#This Row],[Pause/ Zeitausgleich]])),"")</f>
        <v/>
      </c>
      <c r="O301" s="45" t="str">
        <f>IF(ISNUMBER(N301),"",IF(WEEKDAY(Tabelle5[[#This Row],[Datum]],2)=6,"",IF(WEEKDAY(Tabelle5[[#This Row],[Datum]],2)=7,"",IF(H301&gt;=8,"",SUM(8-H301)))))</f>
        <v/>
      </c>
      <c r="P301" s="99"/>
      <c r="Q301" s="99"/>
      <c r="R301" s="46" t="str">
        <f t="shared" si="16"/>
        <v/>
      </c>
      <c r="S301" s="99"/>
      <c r="T301" s="47" t="str">
        <f t="shared" si="17"/>
        <v/>
      </c>
    </row>
    <row r="302" spans="1:20" x14ac:dyDescent="0.3">
      <c r="A302" s="124"/>
      <c r="B302" s="96">
        <f t="shared" si="19"/>
        <v>45220</v>
      </c>
      <c r="C302" s="43" t="str">
        <f>TEXT(Tabelle5[[#This Row],[Datum]],"tt")</f>
        <v>21</v>
      </c>
      <c r="D302" s="43" t="str">
        <f>TEXT(Tabelle5[[#This Row],[Datum]],"TTT")</f>
        <v>Sa</v>
      </c>
      <c r="E302" s="71"/>
      <c r="F302" s="71"/>
      <c r="G302" s="45"/>
      <c r="H302" s="49" t="str">
        <f>IF(F302="","",MOD(F302-E302,1)*24-Tabelle5[[#This Row],[Pause/ Zeitausgleich]])</f>
        <v/>
      </c>
      <c r="I302" s="44"/>
      <c r="J302" s="45" t="str">
        <f t="shared" si="18"/>
        <v/>
      </c>
      <c r="K302" s="45" t="str">
        <f>IF(ISNUMBER(N302),"",IF(WEEKDAY(Tabelle5[[#This Row],[Datum]],2)=6,IF(F302="","",MOD(F302-E302,1)*24-Tabelle5[[#This Row],[Pause/ Zeitausgleich]]),""))</f>
        <v/>
      </c>
      <c r="L302" s="45" t="str">
        <f>IF(ISNUMBER(N302),"",IF(WEEKDAY(Tabelle5[[#This Row],[Datum]],2)=7,IF(F302="","",MOD(F302-E302,1)*24-Tabelle5[[#This Row],[Pause/ Zeitausgleich]]),""))</f>
        <v/>
      </c>
      <c r="M302" s="45"/>
      <c r="N302" s="45" t="str">
        <f>IFERROR(IF(VLOOKUP(B302,'Feiertage-Stunden'!$B$2:$B$50,1,0),IF(F302="","",MOD(F302-E302,1)*24-Tabelle5[[#This Row],[Pause/ Zeitausgleich]])),"")</f>
        <v/>
      </c>
      <c r="O302" s="45" t="str">
        <f>IF(ISNUMBER(N302),"",IF(WEEKDAY(Tabelle5[[#This Row],[Datum]],2)=6,"",IF(WEEKDAY(Tabelle5[[#This Row],[Datum]],2)=7,"",IF(H302&gt;=8,"",SUM(8-H302)))))</f>
        <v/>
      </c>
      <c r="P302" s="99"/>
      <c r="Q302" s="99"/>
      <c r="R302" s="46" t="str">
        <f t="shared" si="16"/>
        <v/>
      </c>
      <c r="S302" s="99"/>
      <c r="T302" s="47" t="str">
        <f t="shared" si="17"/>
        <v/>
      </c>
    </row>
    <row r="303" spans="1:20" x14ac:dyDescent="0.3">
      <c r="A303" s="124"/>
      <c r="B303" s="96">
        <f t="shared" si="19"/>
        <v>45221</v>
      </c>
      <c r="C303" s="43" t="str">
        <f>TEXT(Tabelle5[[#This Row],[Datum]],"tt")</f>
        <v>22</v>
      </c>
      <c r="D303" s="43" t="str">
        <f>TEXT(Tabelle5[[#This Row],[Datum]],"TTT")</f>
        <v>So</v>
      </c>
      <c r="E303" s="71"/>
      <c r="F303" s="71"/>
      <c r="G303" s="45"/>
      <c r="H303" s="49" t="str">
        <f>IF(F303="","",MOD(F303-E303,1)*24-Tabelle5[[#This Row],[Pause/ Zeitausgleich]])</f>
        <v/>
      </c>
      <c r="I303" s="44"/>
      <c r="J303" s="45" t="str">
        <f t="shared" si="18"/>
        <v/>
      </c>
      <c r="K303" s="45" t="str">
        <f>IF(ISNUMBER(N303),"",IF(WEEKDAY(Tabelle5[[#This Row],[Datum]],2)=6,IF(F303="","",MOD(F303-E303,1)*24-Tabelle5[[#This Row],[Pause/ Zeitausgleich]]),""))</f>
        <v/>
      </c>
      <c r="L303" s="45" t="str">
        <f>IF(ISNUMBER(N303),"",IF(WEEKDAY(Tabelle5[[#This Row],[Datum]],2)=7,IF(F303="","",MOD(F303-E303,1)*24-Tabelle5[[#This Row],[Pause/ Zeitausgleich]]),""))</f>
        <v/>
      </c>
      <c r="M303" s="45"/>
      <c r="N303" s="45" t="str">
        <f>IFERROR(IF(VLOOKUP(B303,'Feiertage-Stunden'!$B$2:$B$50,1,0),IF(F303="","",MOD(F303-E303,1)*24-Tabelle5[[#This Row],[Pause/ Zeitausgleich]])),"")</f>
        <v/>
      </c>
      <c r="O303" s="45" t="str">
        <f>IF(ISNUMBER(N303),"",IF(WEEKDAY(Tabelle5[[#This Row],[Datum]],2)=6,"",IF(WEEKDAY(Tabelle5[[#This Row],[Datum]],2)=7,"",IF(H303&gt;=8,"",SUM(8-H303)))))</f>
        <v/>
      </c>
      <c r="P303" s="99"/>
      <c r="Q303" s="99"/>
      <c r="R303" s="46" t="str">
        <f t="shared" si="16"/>
        <v/>
      </c>
      <c r="S303" s="99"/>
      <c r="T303" s="47" t="str">
        <f t="shared" si="17"/>
        <v/>
      </c>
    </row>
    <row r="304" spans="1:20" x14ac:dyDescent="0.3">
      <c r="A304" s="124"/>
      <c r="B304" s="96">
        <f t="shared" si="19"/>
        <v>45222</v>
      </c>
      <c r="C304" s="43" t="str">
        <f>TEXT(Tabelle5[[#This Row],[Datum]],"tt")</f>
        <v>23</v>
      </c>
      <c r="D304" s="43" t="str">
        <f>TEXT(Tabelle5[[#This Row],[Datum]],"TTT")</f>
        <v>Mo</v>
      </c>
      <c r="E304" s="71"/>
      <c r="F304" s="71"/>
      <c r="G304" s="45"/>
      <c r="H304" s="49" t="str">
        <f>IF(F304="","",MOD(F304-E304,1)*24-Tabelle5[[#This Row],[Pause/ Zeitausgleich]])</f>
        <v/>
      </c>
      <c r="I304" s="44"/>
      <c r="J304" s="45" t="str">
        <f t="shared" si="18"/>
        <v/>
      </c>
      <c r="K304" s="45" t="str">
        <f>IF(ISNUMBER(N304),"",IF(WEEKDAY(Tabelle5[[#This Row],[Datum]],2)=6,IF(F304="","",MOD(F304-E304,1)*24-Tabelle5[[#This Row],[Pause/ Zeitausgleich]]),""))</f>
        <v/>
      </c>
      <c r="L304" s="45" t="str">
        <f>IF(ISNUMBER(N304),"",IF(WEEKDAY(Tabelle5[[#This Row],[Datum]],2)=7,IF(F304="","",MOD(F304-E304,1)*24-Tabelle5[[#This Row],[Pause/ Zeitausgleich]]),""))</f>
        <v/>
      </c>
      <c r="M304" s="45"/>
      <c r="N304" s="45" t="str">
        <f>IFERROR(IF(VLOOKUP(B304,'Feiertage-Stunden'!$B$2:$B$50,1,0),IF(F304="","",MOD(F304-E304,1)*24-Tabelle5[[#This Row],[Pause/ Zeitausgleich]])),"")</f>
        <v/>
      </c>
      <c r="O304" s="45" t="str">
        <f>IF(ISNUMBER(N304),"",IF(WEEKDAY(Tabelle5[[#This Row],[Datum]],2)=6,"",IF(WEEKDAY(Tabelle5[[#This Row],[Datum]],2)=7,"",IF(H304&gt;=8,"",SUM(8-H304)))))</f>
        <v/>
      </c>
      <c r="P304" s="99"/>
      <c r="Q304" s="99"/>
      <c r="R304" s="46" t="str">
        <f t="shared" si="16"/>
        <v/>
      </c>
      <c r="S304" s="99"/>
      <c r="T304" s="47" t="str">
        <f t="shared" si="17"/>
        <v/>
      </c>
    </row>
    <row r="305" spans="1:20" x14ac:dyDescent="0.3">
      <c r="A305" s="124"/>
      <c r="B305" s="96">
        <f t="shared" si="19"/>
        <v>45223</v>
      </c>
      <c r="C305" s="43" t="str">
        <f>TEXT(Tabelle5[[#This Row],[Datum]],"tt")</f>
        <v>24</v>
      </c>
      <c r="D305" s="43" t="str">
        <f>TEXT(Tabelle5[[#This Row],[Datum]],"TTT")</f>
        <v>Di</v>
      </c>
      <c r="E305" s="71"/>
      <c r="F305" s="71"/>
      <c r="G305" s="45"/>
      <c r="H305" s="49" t="str">
        <f>IF(F305="","",MOD(F305-E305,1)*24-Tabelle5[[#This Row],[Pause/ Zeitausgleich]])</f>
        <v/>
      </c>
      <c r="I305" s="44"/>
      <c r="J305" s="45" t="str">
        <f t="shared" si="18"/>
        <v/>
      </c>
      <c r="K305" s="45" t="str">
        <f>IF(ISNUMBER(N305),"",IF(WEEKDAY(Tabelle5[[#This Row],[Datum]],2)=6,IF(F305="","",MOD(F305-E305,1)*24-Tabelle5[[#This Row],[Pause/ Zeitausgleich]]),""))</f>
        <v/>
      </c>
      <c r="L305" s="45" t="str">
        <f>IF(ISNUMBER(N305),"",IF(WEEKDAY(Tabelle5[[#This Row],[Datum]],2)=7,IF(F305="","",MOD(F305-E305,1)*24-Tabelle5[[#This Row],[Pause/ Zeitausgleich]]),""))</f>
        <v/>
      </c>
      <c r="M305" s="45"/>
      <c r="N305" s="45" t="str">
        <f>IFERROR(IF(VLOOKUP(B305,'Feiertage-Stunden'!$B$2:$B$50,1,0),IF(F305="","",MOD(F305-E305,1)*24-Tabelle5[[#This Row],[Pause/ Zeitausgleich]])),"")</f>
        <v/>
      </c>
      <c r="O305" s="45" t="str">
        <f>IF(ISNUMBER(N305),"",IF(WEEKDAY(Tabelle5[[#This Row],[Datum]],2)=6,"",IF(WEEKDAY(Tabelle5[[#This Row],[Datum]],2)=7,"",IF(H305&gt;=8,"",SUM(8-H305)))))</f>
        <v/>
      </c>
      <c r="P305" s="99"/>
      <c r="Q305" s="99"/>
      <c r="R305" s="46" t="str">
        <f t="shared" si="16"/>
        <v/>
      </c>
      <c r="S305" s="99"/>
      <c r="T305" s="47" t="str">
        <f t="shared" si="17"/>
        <v/>
      </c>
    </row>
    <row r="306" spans="1:20" x14ac:dyDescent="0.3">
      <c r="A306" s="124"/>
      <c r="B306" s="96">
        <f t="shared" si="19"/>
        <v>45224</v>
      </c>
      <c r="C306" s="43" t="str">
        <f>TEXT(Tabelle5[[#This Row],[Datum]],"tt")</f>
        <v>25</v>
      </c>
      <c r="D306" s="43" t="str">
        <f>TEXT(Tabelle5[[#This Row],[Datum]],"TTT")</f>
        <v>Mi</v>
      </c>
      <c r="E306" s="71"/>
      <c r="F306" s="71"/>
      <c r="G306" s="45"/>
      <c r="H306" s="49" t="str">
        <f>IF(F306="","",MOD(F306-E306,1)*24-Tabelle5[[#This Row],[Pause/ Zeitausgleich]])</f>
        <v/>
      </c>
      <c r="I306" s="44"/>
      <c r="J306" s="45" t="str">
        <f t="shared" si="18"/>
        <v/>
      </c>
      <c r="K306" s="45" t="str">
        <f>IF(ISNUMBER(N306),"",IF(WEEKDAY(Tabelle5[[#This Row],[Datum]],2)=6,IF(F306="","",MOD(F306-E306,1)*24-Tabelle5[[#This Row],[Pause/ Zeitausgleich]]),""))</f>
        <v/>
      </c>
      <c r="L306" s="45" t="str">
        <f>IF(ISNUMBER(N306),"",IF(WEEKDAY(Tabelle5[[#This Row],[Datum]],2)=7,IF(F306="","",MOD(F306-E306,1)*24-Tabelle5[[#This Row],[Pause/ Zeitausgleich]]),""))</f>
        <v/>
      </c>
      <c r="M306" s="45"/>
      <c r="N306" s="45" t="str">
        <f>IFERROR(IF(VLOOKUP(B306,'Feiertage-Stunden'!$B$2:$B$50,1,0),IF(F306="","",MOD(F306-E306,1)*24-Tabelle5[[#This Row],[Pause/ Zeitausgleich]])),"")</f>
        <v/>
      </c>
      <c r="O306" s="45" t="str">
        <f>IF(ISNUMBER(N306),"",IF(WEEKDAY(Tabelle5[[#This Row],[Datum]],2)=6,"",IF(WEEKDAY(Tabelle5[[#This Row],[Datum]],2)=7,"",IF(H306&gt;=8,"",SUM(8-H306)))))</f>
        <v/>
      </c>
      <c r="P306" s="99"/>
      <c r="Q306" s="99"/>
      <c r="R306" s="46" t="str">
        <f t="shared" si="16"/>
        <v/>
      </c>
      <c r="S306" s="99"/>
      <c r="T306" s="47" t="str">
        <f t="shared" si="17"/>
        <v/>
      </c>
    </row>
    <row r="307" spans="1:20" x14ac:dyDescent="0.3">
      <c r="A307" s="124"/>
      <c r="B307" s="96">
        <f t="shared" si="19"/>
        <v>45225</v>
      </c>
      <c r="C307" s="43" t="str">
        <f>TEXT(Tabelle5[[#This Row],[Datum]],"tt")</f>
        <v>26</v>
      </c>
      <c r="D307" s="43" t="str">
        <f>TEXT(Tabelle5[[#This Row],[Datum]],"TTT")</f>
        <v>Do</v>
      </c>
      <c r="E307" s="71"/>
      <c r="F307" s="71"/>
      <c r="G307" s="45"/>
      <c r="H307" s="49" t="str">
        <f>IF(F307="","",MOD(F307-E307,1)*24-Tabelle5[[#This Row],[Pause/ Zeitausgleich]])</f>
        <v/>
      </c>
      <c r="I307" s="44"/>
      <c r="J307" s="45" t="str">
        <f t="shared" si="18"/>
        <v/>
      </c>
      <c r="K307" s="45" t="str">
        <f>IF(ISNUMBER(N307),"",IF(WEEKDAY(Tabelle5[[#This Row],[Datum]],2)=6,IF(F307="","",MOD(F307-E307,1)*24-Tabelle5[[#This Row],[Pause/ Zeitausgleich]]),""))</f>
        <v/>
      </c>
      <c r="L307" s="45" t="str">
        <f>IF(ISNUMBER(N307),"",IF(WEEKDAY(Tabelle5[[#This Row],[Datum]],2)=7,IF(F307="","",MOD(F307-E307,1)*24-Tabelle5[[#This Row],[Pause/ Zeitausgleich]]),""))</f>
        <v/>
      </c>
      <c r="M307" s="45"/>
      <c r="N307" s="45" t="str">
        <f>IFERROR(IF(VLOOKUP(B307,'Feiertage-Stunden'!$B$2:$B$50,1,0),IF(F307="","",MOD(F307-E307,1)*24-Tabelle5[[#This Row],[Pause/ Zeitausgleich]])),"")</f>
        <v/>
      </c>
      <c r="O307" s="45" t="str">
        <f>IF(ISNUMBER(N307),"",IF(WEEKDAY(Tabelle5[[#This Row],[Datum]],2)=6,"",IF(WEEKDAY(Tabelle5[[#This Row],[Datum]],2)=7,"",IF(H307&gt;=8,"",SUM(8-H307)))))</f>
        <v/>
      </c>
      <c r="P307" s="99"/>
      <c r="Q307" s="99"/>
      <c r="R307" s="46" t="str">
        <f t="shared" si="16"/>
        <v/>
      </c>
      <c r="S307" s="99"/>
      <c r="T307" s="47" t="str">
        <f t="shared" si="17"/>
        <v/>
      </c>
    </row>
    <row r="308" spans="1:20" x14ac:dyDescent="0.3">
      <c r="A308" s="124"/>
      <c r="B308" s="96">
        <f t="shared" si="19"/>
        <v>45226</v>
      </c>
      <c r="C308" s="43" t="str">
        <f>TEXT(Tabelle5[[#This Row],[Datum]],"tt")</f>
        <v>27</v>
      </c>
      <c r="D308" s="43" t="str">
        <f>TEXT(Tabelle5[[#This Row],[Datum]],"TTT")</f>
        <v>Fr</v>
      </c>
      <c r="E308" s="71"/>
      <c r="F308" s="71"/>
      <c r="G308" s="45"/>
      <c r="H308" s="49" t="str">
        <f>IF(F308="","",MOD(F308-E308,1)*24-Tabelle5[[#This Row],[Pause/ Zeitausgleich]])</f>
        <v/>
      </c>
      <c r="I308" s="44"/>
      <c r="J308" s="45" t="str">
        <f t="shared" si="18"/>
        <v/>
      </c>
      <c r="K308" s="45" t="str">
        <f>IF(ISNUMBER(N308),"",IF(WEEKDAY(Tabelle5[[#This Row],[Datum]],2)=6,IF(F308="","",MOD(F308-E308,1)*24-Tabelle5[[#This Row],[Pause/ Zeitausgleich]]),""))</f>
        <v/>
      </c>
      <c r="L308" s="45" t="str">
        <f>IF(ISNUMBER(N308),"",IF(WEEKDAY(Tabelle5[[#This Row],[Datum]],2)=7,IF(F308="","",MOD(F308-E308,1)*24-Tabelle5[[#This Row],[Pause/ Zeitausgleich]]),""))</f>
        <v/>
      </c>
      <c r="M308" s="45"/>
      <c r="N308" s="45" t="str">
        <f>IFERROR(IF(VLOOKUP(B308,'Feiertage-Stunden'!$B$2:$B$50,1,0),IF(F308="","",MOD(F308-E308,1)*24-Tabelle5[[#This Row],[Pause/ Zeitausgleich]])),"")</f>
        <v/>
      </c>
      <c r="O308" s="45" t="str">
        <f>IF(ISNUMBER(N308),"",IF(WEEKDAY(Tabelle5[[#This Row],[Datum]],2)=6,"",IF(WEEKDAY(Tabelle5[[#This Row],[Datum]],2)=7,"",IF(H308&gt;=8,"",SUM(8-H308)))))</f>
        <v/>
      </c>
      <c r="P308" s="99"/>
      <c r="Q308" s="99"/>
      <c r="R308" s="46" t="str">
        <f t="shared" si="16"/>
        <v/>
      </c>
      <c r="S308" s="99"/>
      <c r="T308" s="47" t="str">
        <f t="shared" si="17"/>
        <v/>
      </c>
    </row>
    <row r="309" spans="1:20" x14ac:dyDescent="0.3">
      <c r="A309" s="124"/>
      <c r="B309" s="96">
        <f t="shared" si="19"/>
        <v>45227</v>
      </c>
      <c r="C309" s="43" t="str">
        <f>TEXT(Tabelle5[[#This Row],[Datum]],"tt")</f>
        <v>28</v>
      </c>
      <c r="D309" s="43" t="str">
        <f>TEXT(Tabelle5[[#This Row],[Datum]],"TTT")</f>
        <v>Sa</v>
      </c>
      <c r="E309" s="71"/>
      <c r="F309" s="71"/>
      <c r="G309" s="45"/>
      <c r="H309" s="49" t="str">
        <f>IF(F309="","",MOD(F309-E309,1)*24-Tabelle5[[#This Row],[Pause/ Zeitausgleich]])</f>
        <v/>
      </c>
      <c r="I309" s="44"/>
      <c r="J309" s="45" t="str">
        <f t="shared" si="18"/>
        <v/>
      </c>
      <c r="K309" s="45" t="str">
        <f>IF(ISNUMBER(N309),"",IF(WEEKDAY(Tabelle5[[#This Row],[Datum]],2)=6,IF(F309="","",MOD(F309-E309,1)*24-Tabelle5[[#This Row],[Pause/ Zeitausgleich]]),""))</f>
        <v/>
      </c>
      <c r="L309" s="45" t="str">
        <f>IF(ISNUMBER(N309),"",IF(WEEKDAY(Tabelle5[[#This Row],[Datum]],2)=7,IF(F309="","",MOD(F309-E309,1)*24-Tabelle5[[#This Row],[Pause/ Zeitausgleich]]),""))</f>
        <v/>
      </c>
      <c r="M309" s="45"/>
      <c r="N309" s="45" t="str">
        <f>IFERROR(IF(VLOOKUP(B309,'Feiertage-Stunden'!$B$2:$B$50,1,0),IF(F309="","",MOD(F309-E309,1)*24-Tabelle5[[#This Row],[Pause/ Zeitausgleich]])),"")</f>
        <v/>
      </c>
      <c r="O309" s="45" t="str">
        <f>IF(ISNUMBER(N309),"",IF(WEEKDAY(Tabelle5[[#This Row],[Datum]],2)=6,"",IF(WEEKDAY(Tabelle5[[#This Row],[Datum]],2)=7,"",IF(H309&gt;=8,"",SUM(8-H309)))))</f>
        <v/>
      </c>
      <c r="P309" s="99"/>
      <c r="Q309" s="99"/>
      <c r="R309" s="46" t="str">
        <f t="shared" si="16"/>
        <v/>
      </c>
      <c r="S309" s="99"/>
      <c r="T309" s="47" t="str">
        <f t="shared" si="17"/>
        <v/>
      </c>
    </row>
    <row r="310" spans="1:20" x14ac:dyDescent="0.3">
      <c r="A310" s="124"/>
      <c r="B310" s="96">
        <f t="shared" si="19"/>
        <v>45228</v>
      </c>
      <c r="C310" s="43" t="str">
        <f>TEXT(Tabelle5[[#This Row],[Datum]],"tt")</f>
        <v>29</v>
      </c>
      <c r="D310" s="43" t="str">
        <f>TEXT(Tabelle5[[#This Row],[Datum]],"TTT")</f>
        <v>So</v>
      </c>
      <c r="E310" s="71"/>
      <c r="F310" s="71"/>
      <c r="G310" s="45"/>
      <c r="H310" s="49" t="str">
        <f>IF(F310="","",MOD(F310-E310,1)*24-Tabelle5[[#This Row],[Pause/ Zeitausgleich]])</f>
        <v/>
      </c>
      <c r="I310" s="44"/>
      <c r="J310" s="45" t="str">
        <f t="shared" si="18"/>
        <v/>
      </c>
      <c r="K310" s="45" t="str">
        <f>IF(ISNUMBER(N310),"",IF(WEEKDAY(Tabelle5[[#This Row],[Datum]],2)=6,IF(F310="","",MOD(F310-E310,1)*24-Tabelle5[[#This Row],[Pause/ Zeitausgleich]]),""))</f>
        <v/>
      </c>
      <c r="L310" s="45" t="str">
        <f>IF(ISNUMBER(N310),"",IF(WEEKDAY(Tabelle5[[#This Row],[Datum]],2)=7,IF(F310="","",MOD(F310-E310,1)*24-Tabelle5[[#This Row],[Pause/ Zeitausgleich]]),""))</f>
        <v/>
      </c>
      <c r="M310" s="45"/>
      <c r="N310" s="45" t="str">
        <f>IFERROR(IF(VLOOKUP(B310,'Feiertage-Stunden'!$B$2:$B$50,1,0),IF(F310="","",MOD(F310-E310,1)*24-Tabelle5[[#This Row],[Pause/ Zeitausgleich]])),"")</f>
        <v/>
      </c>
      <c r="O310" s="45" t="str">
        <f>IF(ISNUMBER(N310),"",IF(WEEKDAY(Tabelle5[[#This Row],[Datum]],2)=6,"",IF(WEEKDAY(Tabelle5[[#This Row],[Datum]],2)=7,"",IF(H310&gt;=8,"",SUM(8-H310)))))</f>
        <v/>
      </c>
      <c r="P310" s="99"/>
      <c r="Q310" s="99"/>
      <c r="R310" s="46" t="str">
        <f t="shared" si="16"/>
        <v/>
      </c>
      <c r="S310" s="99"/>
      <c r="T310" s="47" t="str">
        <f t="shared" si="17"/>
        <v/>
      </c>
    </row>
    <row r="311" spans="1:20" x14ac:dyDescent="0.3">
      <c r="A311" s="124"/>
      <c r="B311" s="96">
        <f t="shared" si="19"/>
        <v>45229</v>
      </c>
      <c r="C311" s="43" t="str">
        <f>TEXT(Tabelle5[[#This Row],[Datum]],"tt")</f>
        <v>30</v>
      </c>
      <c r="D311" s="43" t="str">
        <f>TEXT(Tabelle5[[#This Row],[Datum]],"TTT")</f>
        <v>Mo</v>
      </c>
      <c r="E311" s="71"/>
      <c r="F311" s="71"/>
      <c r="G311" s="45"/>
      <c r="H311" s="49" t="str">
        <f>IF(F311="","",MOD(F311-E311,1)*24-Tabelle5[[#This Row],[Pause/ Zeitausgleich]])</f>
        <v/>
      </c>
      <c r="I311" s="44"/>
      <c r="J311" s="45" t="str">
        <f t="shared" si="18"/>
        <v/>
      </c>
      <c r="K311" s="45" t="str">
        <f>IF(ISNUMBER(N311),"",IF(WEEKDAY(Tabelle5[[#This Row],[Datum]],2)=6,IF(F311="","",MOD(F311-E311,1)*24-Tabelle5[[#This Row],[Pause/ Zeitausgleich]]),""))</f>
        <v/>
      </c>
      <c r="L311" s="45" t="str">
        <f>IF(ISNUMBER(N311),"",IF(WEEKDAY(Tabelle5[[#This Row],[Datum]],2)=7,IF(F311="","",MOD(F311-E311,1)*24-Tabelle5[[#This Row],[Pause/ Zeitausgleich]]),""))</f>
        <v/>
      </c>
      <c r="M311" s="45"/>
      <c r="N311" s="45" t="str">
        <f>IFERROR(IF(VLOOKUP(B311,'Feiertage-Stunden'!$B$2:$B$50,1,0),IF(F311="","",MOD(F311-E311,1)*24-Tabelle5[[#This Row],[Pause/ Zeitausgleich]])),"")</f>
        <v/>
      </c>
      <c r="O311" s="45" t="str">
        <f>IF(ISNUMBER(N311),"",IF(WEEKDAY(Tabelle5[[#This Row],[Datum]],2)=6,"",IF(WEEKDAY(Tabelle5[[#This Row],[Datum]],2)=7,"",IF(H311&gt;=8,"",SUM(8-H311)))))</f>
        <v/>
      </c>
      <c r="P311" s="99"/>
      <c r="Q311" s="99"/>
      <c r="R311" s="46" t="str">
        <f t="shared" si="16"/>
        <v/>
      </c>
      <c r="S311" s="99"/>
      <c r="T311" s="47" t="str">
        <f t="shared" si="17"/>
        <v/>
      </c>
    </row>
    <row r="312" spans="1:20" x14ac:dyDescent="0.3">
      <c r="A312" s="124"/>
      <c r="B312" s="96">
        <f t="shared" si="19"/>
        <v>45230</v>
      </c>
      <c r="C312" s="43" t="str">
        <f>TEXT(Tabelle5[[#This Row],[Datum]],"tt")</f>
        <v>31</v>
      </c>
      <c r="D312" s="43" t="str">
        <f>TEXT(Tabelle5[[#This Row],[Datum]],"TTT")</f>
        <v>Di</v>
      </c>
      <c r="E312" s="71"/>
      <c r="F312" s="71"/>
      <c r="G312" s="45"/>
      <c r="H312" s="49" t="str">
        <f>IF(F312="","",MOD(F312-E312,1)*24-Tabelle5[[#This Row],[Pause/ Zeitausgleich]])</f>
        <v/>
      </c>
      <c r="I312" s="44"/>
      <c r="J312" s="45" t="str">
        <f t="shared" si="18"/>
        <v/>
      </c>
      <c r="K312" s="45" t="str">
        <f>IF(ISNUMBER(N312),"",IF(WEEKDAY(Tabelle5[[#This Row],[Datum]],2)=6,IF(F312="","",MOD(F312-E312,1)*24-Tabelle5[[#This Row],[Pause/ Zeitausgleich]]),""))</f>
        <v/>
      </c>
      <c r="L312" s="45" t="str">
        <f>IF(ISNUMBER(N312),"",IF(WEEKDAY(Tabelle5[[#This Row],[Datum]],2)=7,IF(F312="","",MOD(F312-E312,1)*24-Tabelle5[[#This Row],[Pause/ Zeitausgleich]]),""))</f>
        <v/>
      </c>
      <c r="M312" s="45"/>
      <c r="N312" s="45" t="str">
        <f>IFERROR(IF(VLOOKUP(B312,'Feiertage-Stunden'!$B$2:$B$50,1,0),IF(F312="","",MOD(F312-E312,1)*24-Tabelle5[[#This Row],[Pause/ Zeitausgleich]])),"")</f>
        <v/>
      </c>
      <c r="O312" s="45" t="str">
        <f>IF(ISNUMBER(N312),"",IF(WEEKDAY(Tabelle5[[#This Row],[Datum]],2)=6,"",IF(WEEKDAY(Tabelle5[[#This Row],[Datum]],2)=7,"",IF(H312&gt;=8,"",SUM(8-H312)))))</f>
        <v/>
      </c>
      <c r="P312" s="99"/>
      <c r="Q312" s="99"/>
      <c r="R312" s="46" t="str">
        <f t="shared" si="16"/>
        <v/>
      </c>
      <c r="S312" s="99"/>
      <c r="T312" s="47" t="str">
        <f t="shared" si="17"/>
        <v/>
      </c>
    </row>
    <row r="313" spans="1:20" x14ac:dyDescent="0.3">
      <c r="A313" s="120" t="str">
        <f>TEXT(B313,"MMMM")</f>
        <v>November</v>
      </c>
      <c r="B313" s="96">
        <f t="shared" si="19"/>
        <v>45231</v>
      </c>
      <c r="C313" s="43" t="str">
        <f>TEXT(Tabelle5[[#This Row],[Datum]],"tt")</f>
        <v>01</v>
      </c>
      <c r="D313" s="43" t="str">
        <f>TEXT(Tabelle5[[#This Row],[Datum]],"TTT")</f>
        <v>Mi</v>
      </c>
      <c r="E313" s="71"/>
      <c r="F313" s="71"/>
      <c r="G313" s="45"/>
      <c r="H313" s="49" t="str">
        <f>IF(F313="","",MOD(F313-E313,1)*24-Tabelle5[[#This Row],[Pause/ Zeitausgleich]])</f>
        <v/>
      </c>
      <c r="I313" s="44"/>
      <c r="J313" s="45" t="str">
        <f t="shared" si="18"/>
        <v/>
      </c>
      <c r="K313" s="45" t="str">
        <f>IF(ISNUMBER(N313),"",IF(WEEKDAY(Tabelle5[[#This Row],[Datum]],2)=6,IF(F313="","",MOD(F313-E313,1)*24-Tabelle5[[#This Row],[Pause/ Zeitausgleich]]),""))</f>
        <v/>
      </c>
      <c r="L313" s="45" t="str">
        <f>IF(ISNUMBER(N313),"",IF(WEEKDAY(Tabelle5[[#This Row],[Datum]],2)=7,IF(F313="","",MOD(F313-E313,1)*24-Tabelle5[[#This Row],[Pause/ Zeitausgleich]]),""))</f>
        <v/>
      </c>
      <c r="M313" s="45"/>
      <c r="N313" s="45" t="str">
        <f>IFERROR(IF(VLOOKUP(B313,'Feiertage-Stunden'!$B$2:$B$50,1,0),IF(F313="","",MOD(F313-E313,1)*24-Tabelle5[[#This Row],[Pause/ Zeitausgleich]])),"")</f>
        <v/>
      </c>
      <c r="O313" s="45" t="str">
        <f>IF(ISNUMBER(N313),"",IF(WEEKDAY(Tabelle5[[#This Row],[Datum]],2)=6,"",IF(WEEKDAY(Tabelle5[[#This Row],[Datum]],2)=7,"",IF(H313&gt;=8,"",SUM(8-H313)))))</f>
        <v/>
      </c>
      <c r="P313" s="99"/>
      <c r="Q313" s="99"/>
      <c r="R313" s="46" t="str">
        <f t="shared" si="16"/>
        <v/>
      </c>
      <c r="S313" s="99"/>
      <c r="T313" s="47" t="str">
        <f t="shared" si="17"/>
        <v/>
      </c>
    </row>
    <row r="314" spans="1:20" x14ac:dyDescent="0.3">
      <c r="A314" s="120"/>
      <c r="B314" s="96">
        <f t="shared" si="19"/>
        <v>45232</v>
      </c>
      <c r="C314" s="43" t="str">
        <f>TEXT(Tabelle5[[#This Row],[Datum]],"tt")</f>
        <v>02</v>
      </c>
      <c r="D314" s="43" t="str">
        <f>TEXT(Tabelle5[[#This Row],[Datum]],"TTT")</f>
        <v>Do</v>
      </c>
      <c r="E314" s="71"/>
      <c r="F314" s="71"/>
      <c r="G314" s="45"/>
      <c r="H314" s="49" t="str">
        <f>IF(F314="","",MOD(F314-E314,1)*24-Tabelle5[[#This Row],[Pause/ Zeitausgleich]])</f>
        <v/>
      </c>
      <c r="I314" s="44"/>
      <c r="J314" s="45" t="str">
        <f t="shared" si="18"/>
        <v/>
      </c>
      <c r="K314" s="45" t="str">
        <f>IF(ISNUMBER(N314),"",IF(WEEKDAY(Tabelle5[[#This Row],[Datum]],2)=6,IF(F314="","",MOD(F314-E314,1)*24-Tabelle5[[#This Row],[Pause/ Zeitausgleich]]),""))</f>
        <v/>
      </c>
      <c r="L314" s="45" t="str">
        <f>IF(ISNUMBER(N314),"",IF(WEEKDAY(Tabelle5[[#This Row],[Datum]],2)=7,IF(F314="","",MOD(F314-E314,1)*24-Tabelle5[[#This Row],[Pause/ Zeitausgleich]]),""))</f>
        <v/>
      </c>
      <c r="M314" s="45"/>
      <c r="N314" s="45" t="str">
        <f>IFERROR(IF(VLOOKUP(B314,'Feiertage-Stunden'!$B$2:$B$50,1,0),IF(F314="","",MOD(F314-E314,1)*24-Tabelle5[[#This Row],[Pause/ Zeitausgleich]])),"")</f>
        <v/>
      </c>
      <c r="O314" s="45" t="str">
        <f>IF(ISNUMBER(N314),"",IF(WEEKDAY(Tabelle5[[#This Row],[Datum]],2)=6,"",IF(WEEKDAY(Tabelle5[[#This Row],[Datum]],2)=7,"",IF(H314&gt;=8,"",SUM(8-H314)))))</f>
        <v/>
      </c>
      <c r="P314" s="99"/>
      <c r="Q314" s="99"/>
      <c r="R314" s="46" t="str">
        <f t="shared" si="16"/>
        <v/>
      </c>
      <c r="S314" s="99"/>
      <c r="T314" s="47" t="str">
        <f t="shared" si="17"/>
        <v/>
      </c>
    </row>
    <row r="315" spans="1:20" x14ac:dyDescent="0.3">
      <c r="A315" s="120"/>
      <c r="B315" s="96">
        <f t="shared" si="19"/>
        <v>45233</v>
      </c>
      <c r="C315" s="43" t="str">
        <f>TEXT(Tabelle5[[#This Row],[Datum]],"tt")</f>
        <v>03</v>
      </c>
      <c r="D315" s="43" t="str">
        <f>TEXT(Tabelle5[[#This Row],[Datum]],"TTT")</f>
        <v>Fr</v>
      </c>
      <c r="E315" s="71"/>
      <c r="F315" s="71"/>
      <c r="G315" s="45"/>
      <c r="H315" s="49" t="str">
        <f>IF(F315="","",MOD(F315-E315,1)*24-Tabelle5[[#This Row],[Pause/ Zeitausgleich]])</f>
        <v/>
      </c>
      <c r="I315" s="44"/>
      <c r="J315" s="45" t="str">
        <f t="shared" si="18"/>
        <v/>
      </c>
      <c r="K315" s="45" t="str">
        <f>IF(ISNUMBER(N315),"",IF(WEEKDAY(Tabelle5[[#This Row],[Datum]],2)=6,IF(F315="","",MOD(F315-E315,1)*24-Tabelle5[[#This Row],[Pause/ Zeitausgleich]]),""))</f>
        <v/>
      </c>
      <c r="L315" s="45" t="str">
        <f>IF(ISNUMBER(N315),"",IF(WEEKDAY(Tabelle5[[#This Row],[Datum]],2)=7,IF(F315="","",MOD(F315-E315,1)*24-Tabelle5[[#This Row],[Pause/ Zeitausgleich]]),""))</f>
        <v/>
      </c>
      <c r="M315" s="45"/>
      <c r="N315" s="45" t="str">
        <f>IFERROR(IF(VLOOKUP(B315,'Feiertage-Stunden'!$B$2:$B$50,1,0),IF(F315="","",MOD(F315-E315,1)*24-Tabelle5[[#This Row],[Pause/ Zeitausgleich]])),"")</f>
        <v/>
      </c>
      <c r="O315" s="45" t="str">
        <f>IF(ISNUMBER(N315),"",IF(WEEKDAY(Tabelle5[[#This Row],[Datum]],2)=6,"",IF(WEEKDAY(Tabelle5[[#This Row],[Datum]],2)=7,"",IF(H315&gt;=8,"",SUM(8-H315)))))</f>
        <v/>
      </c>
      <c r="P315" s="99"/>
      <c r="Q315" s="99"/>
      <c r="R315" s="46" t="str">
        <f t="shared" si="16"/>
        <v/>
      </c>
      <c r="S315" s="99"/>
      <c r="T315" s="47" t="str">
        <f t="shared" si="17"/>
        <v/>
      </c>
    </row>
    <row r="316" spans="1:20" x14ac:dyDescent="0.3">
      <c r="A316" s="120"/>
      <c r="B316" s="96">
        <f t="shared" si="19"/>
        <v>45234</v>
      </c>
      <c r="C316" s="43" t="str">
        <f>TEXT(Tabelle5[[#This Row],[Datum]],"tt")</f>
        <v>04</v>
      </c>
      <c r="D316" s="43" t="str">
        <f>TEXT(Tabelle5[[#This Row],[Datum]],"TTT")</f>
        <v>Sa</v>
      </c>
      <c r="E316" s="71"/>
      <c r="F316" s="71"/>
      <c r="G316" s="45"/>
      <c r="H316" s="49" t="str">
        <f>IF(F316="","",MOD(F316-E316,1)*24-Tabelle5[[#This Row],[Pause/ Zeitausgleich]])</f>
        <v/>
      </c>
      <c r="I316" s="44"/>
      <c r="J316" s="45" t="str">
        <f t="shared" si="18"/>
        <v/>
      </c>
      <c r="K316" s="45" t="str">
        <f>IF(ISNUMBER(N316),"",IF(WEEKDAY(Tabelle5[[#This Row],[Datum]],2)=6,IF(F316="","",MOD(F316-E316,1)*24-Tabelle5[[#This Row],[Pause/ Zeitausgleich]]),""))</f>
        <v/>
      </c>
      <c r="L316" s="45" t="str">
        <f>IF(ISNUMBER(N316),"",IF(WEEKDAY(Tabelle5[[#This Row],[Datum]],2)=7,IF(F316="","",MOD(F316-E316,1)*24-Tabelle5[[#This Row],[Pause/ Zeitausgleich]]),""))</f>
        <v/>
      </c>
      <c r="M316" s="45"/>
      <c r="N316" s="45" t="str">
        <f>IFERROR(IF(VLOOKUP(B316,'Feiertage-Stunden'!$B$2:$B$50,1,0),IF(F316="","",MOD(F316-E316,1)*24-Tabelle5[[#This Row],[Pause/ Zeitausgleich]])),"")</f>
        <v/>
      </c>
      <c r="O316" s="45" t="str">
        <f>IF(ISNUMBER(N316),"",IF(WEEKDAY(Tabelle5[[#This Row],[Datum]],2)=6,"",IF(WEEKDAY(Tabelle5[[#This Row],[Datum]],2)=7,"",IF(H316&gt;=8,"",SUM(8-H316)))))</f>
        <v/>
      </c>
      <c r="P316" s="99"/>
      <c r="Q316" s="99"/>
      <c r="R316" s="46" t="str">
        <f t="shared" si="16"/>
        <v/>
      </c>
      <c r="S316" s="99"/>
      <c r="T316" s="47" t="str">
        <f t="shared" si="17"/>
        <v/>
      </c>
    </row>
    <row r="317" spans="1:20" x14ac:dyDescent="0.3">
      <c r="A317" s="120"/>
      <c r="B317" s="96">
        <f t="shared" si="19"/>
        <v>45235</v>
      </c>
      <c r="C317" s="43" t="str">
        <f>TEXT(Tabelle5[[#This Row],[Datum]],"tt")</f>
        <v>05</v>
      </c>
      <c r="D317" s="43" t="str">
        <f>TEXT(Tabelle5[[#This Row],[Datum]],"TTT")</f>
        <v>So</v>
      </c>
      <c r="E317" s="71"/>
      <c r="F317" s="71"/>
      <c r="G317" s="45"/>
      <c r="H317" s="49" t="str">
        <f>IF(F317="","",MOD(F317-E317,1)*24-Tabelle5[[#This Row],[Pause/ Zeitausgleich]])</f>
        <v/>
      </c>
      <c r="I317" s="44"/>
      <c r="J317" s="45" t="str">
        <f t="shared" si="18"/>
        <v/>
      </c>
      <c r="K317" s="45" t="str">
        <f>IF(ISNUMBER(N317),"",IF(WEEKDAY(Tabelle5[[#This Row],[Datum]],2)=6,IF(F317="","",MOD(F317-E317,1)*24-Tabelle5[[#This Row],[Pause/ Zeitausgleich]]),""))</f>
        <v/>
      </c>
      <c r="L317" s="45" t="str">
        <f>IF(ISNUMBER(N317),"",IF(WEEKDAY(Tabelle5[[#This Row],[Datum]],2)=7,IF(F317="","",MOD(F317-E317,1)*24-Tabelle5[[#This Row],[Pause/ Zeitausgleich]]),""))</f>
        <v/>
      </c>
      <c r="M317" s="45"/>
      <c r="N317" s="45" t="str">
        <f>IFERROR(IF(VLOOKUP(B317,'Feiertage-Stunden'!$B$2:$B$50,1,0),IF(F317="","",MOD(F317-E317,1)*24-Tabelle5[[#This Row],[Pause/ Zeitausgleich]])),"")</f>
        <v/>
      </c>
      <c r="O317" s="45" t="str">
        <f>IF(ISNUMBER(N317),"",IF(WEEKDAY(Tabelle5[[#This Row],[Datum]],2)=6,"",IF(WEEKDAY(Tabelle5[[#This Row],[Datum]],2)=7,"",IF(H317&gt;=8,"",SUM(8-H317)))))</f>
        <v/>
      </c>
      <c r="P317" s="99"/>
      <c r="Q317" s="99"/>
      <c r="R317" s="46" t="str">
        <f t="shared" si="16"/>
        <v/>
      </c>
      <c r="S317" s="99"/>
      <c r="T317" s="47" t="str">
        <f t="shared" si="17"/>
        <v/>
      </c>
    </row>
    <row r="318" spans="1:20" x14ac:dyDescent="0.3">
      <c r="A318" s="120"/>
      <c r="B318" s="96">
        <f t="shared" si="19"/>
        <v>45236</v>
      </c>
      <c r="C318" s="43" t="str">
        <f>TEXT(Tabelle5[[#This Row],[Datum]],"tt")</f>
        <v>06</v>
      </c>
      <c r="D318" s="43" t="str">
        <f>TEXT(Tabelle5[[#This Row],[Datum]],"TTT")</f>
        <v>Mo</v>
      </c>
      <c r="E318" s="71"/>
      <c r="F318" s="71"/>
      <c r="G318" s="45"/>
      <c r="H318" s="49" t="str">
        <f>IF(F318="","",MOD(F318-E318,1)*24-Tabelle5[[#This Row],[Pause/ Zeitausgleich]])</f>
        <v/>
      </c>
      <c r="I318" s="44"/>
      <c r="J318" s="45" t="str">
        <f t="shared" si="18"/>
        <v/>
      </c>
      <c r="K318" s="45" t="str">
        <f>IF(ISNUMBER(N318),"",IF(WEEKDAY(Tabelle5[[#This Row],[Datum]],2)=6,IF(F318="","",MOD(F318-E318,1)*24-Tabelle5[[#This Row],[Pause/ Zeitausgleich]]),""))</f>
        <v/>
      </c>
      <c r="L318" s="45" t="str">
        <f>IF(ISNUMBER(N318),"",IF(WEEKDAY(Tabelle5[[#This Row],[Datum]],2)=7,IF(F318="","",MOD(F318-E318,1)*24-Tabelle5[[#This Row],[Pause/ Zeitausgleich]]),""))</f>
        <v/>
      </c>
      <c r="M318" s="45"/>
      <c r="N318" s="45" t="str">
        <f>IFERROR(IF(VLOOKUP(B318,'Feiertage-Stunden'!$B$2:$B$50,1,0),IF(F318="","",MOD(F318-E318,1)*24-Tabelle5[[#This Row],[Pause/ Zeitausgleich]])),"")</f>
        <v/>
      </c>
      <c r="O318" s="45" t="str">
        <f>IF(ISNUMBER(N318),"",IF(WEEKDAY(Tabelle5[[#This Row],[Datum]],2)=6,"",IF(WEEKDAY(Tabelle5[[#This Row],[Datum]],2)=7,"",IF(H318&gt;=8,"",SUM(8-H318)))))</f>
        <v/>
      </c>
      <c r="P318" s="99"/>
      <c r="Q318" s="99"/>
      <c r="R318" s="46" t="str">
        <f t="shared" si="16"/>
        <v/>
      </c>
      <c r="S318" s="99"/>
      <c r="T318" s="47" t="str">
        <f t="shared" si="17"/>
        <v/>
      </c>
    </row>
    <row r="319" spans="1:20" x14ac:dyDescent="0.3">
      <c r="A319" s="120"/>
      <c r="B319" s="96">
        <f t="shared" si="19"/>
        <v>45237</v>
      </c>
      <c r="C319" s="43" t="str">
        <f>TEXT(Tabelle5[[#This Row],[Datum]],"tt")</f>
        <v>07</v>
      </c>
      <c r="D319" s="43" t="str">
        <f>TEXT(Tabelle5[[#This Row],[Datum]],"TTT")</f>
        <v>Di</v>
      </c>
      <c r="E319" s="71"/>
      <c r="F319" s="71"/>
      <c r="G319" s="45"/>
      <c r="H319" s="49" t="str">
        <f>IF(F319="","",MOD(F319-E319,1)*24-Tabelle5[[#This Row],[Pause/ Zeitausgleich]])</f>
        <v/>
      </c>
      <c r="I319" s="44"/>
      <c r="J319" s="45" t="str">
        <f t="shared" si="18"/>
        <v/>
      </c>
      <c r="K319" s="45" t="str">
        <f>IF(ISNUMBER(N319),"",IF(WEEKDAY(Tabelle5[[#This Row],[Datum]],2)=6,IF(F319="","",MOD(F319-E319,1)*24-Tabelle5[[#This Row],[Pause/ Zeitausgleich]]),""))</f>
        <v/>
      </c>
      <c r="L319" s="45" t="str">
        <f>IF(ISNUMBER(N319),"",IF(WEEKDAY(Tabelle5[[#This Row],[Datum]],2)=7,IF(F319="","",MOD(F319-E319,1)*24-Tabelle5[[#This Row],[Pause/ Zeitausgleich]]),""))</f>
        <v/>
      </c>
      <c r="M319" s="45"/>
      <c r="N319" s="45" t="str">
        <f>IFERROR(IF(VLOOKUP(B319,'Feiertage-Stunden'!$B$2:$B$50,1,0),IF(F319="","",MOD(F319-E319,1)*24-Tabelle5[[#This Row],[Pause/ Zeitausgleich]])),"")</f>
        <v/>
      </c>
      <c r="O319" s="45" t="str">
        <f>IF(ISNUMBER(N319),"",IF(WEEKDAY(Tabelle5[[#This Row],[Datum]],2)=6,"",IF(WEEKDAY(Tabelle5[[#This Row],[Datum]],2)=7,"",IF(H319&gt;=8,"",SUM(8-H319)))))</f>
        <v/>
      </c>
      <c r="P319" s="99"/>
      <c r="Q319" s="99"/>
      <c r="R319" s="46" t="str">
        <f t="shared" si="16"/>
        <v/>
      </c>
      <c r="S319" s="99"/>
      <c r="T319" s="47" t="str">
        <f t="shared" si="17"/>
        <v/>
      </c>
    </row>
    <row r="320" spans="1:20" x14ac:dyDescent="0.3">
      <c r="A320" s="120"/>
      <c r="B320" s="96">
        <f t="shared" si="19"/>
        <v>45238</v>
      </c>
      <c r="C320" s="43" t="str">
        <f>TEXT(Tabelle5[[#This Row],[Datum]],"tt")</f>
        <v>08</v>
      </c>
      <c r="D320" s="43" t="str">
        <f>TEXT(Tabelle5[[#This Row],[Datum]],"TTT")</f>
        <v>Mi</v>
      </c>
      <c r="E320" s="71"/>
      <c r="F320" s="71"/>
      <c r="G320" s="45"/>
      <c r="H320" s="49" t="str">
        <f>IF(F320="","",MOD(F320-E320,1)*24-Tabelle5[[#This Row],[Pause/ Zeitausgleich]])</f>
        <v/>
      </c>
      <c r="I320" s="44"/>
      <c r="J320" s="45" t="str">
        <f t="shared" si="18"/>
        <v/>
      </c>
      <c r="K320" s="45" t="str">
        <f>IF(ISNUMBER(N320),"",IF(WEEKDAY(Tabelle5[[#This Row],[Datum]],2)=6,IF(F320="","",MOD(F320-E320,1)*24-Tabelle5[[#This Row],[Pause/ Zeitausgleich]]),""))</f>
        <v/>
      </c>
      <c r="L320" s="45" t="str">
        <f>IF(ISNUMBER(N320),"",IF(WEEKDAY(Tabelle5[[#This Row],[Datum]],2)=7,IF(F320="","",MOD(F320-E320,1)*24-Tabelle5[[#This Row],[Pause/ Zeitausgleich]]),""))</f>
        <v/>
      </c>
      <c r="M320" s="45"/>
      <c r="N320" s="45" t="str">
        <f>IFERROR(IF(VLOOKUP(B320,'Feiertage-Stunden'!$B$2:$B$50,1,0),IF(F320="","",MOD(F320-E320,1)*24-Tabelle5[[#This Row],[Pause/ Zeitausgleich]])),"")</f>
        <v/>
      </c>
      <c r="O320" s="45" t="str">
        <f>IF(ISNUMBER(N320),"",IF(WEEKDAY(Tabelle5[[#This Row],[Datum]],2)=6,"",IF(WEEKDAY(Tabelle5[[#This Row],[Datum]],2)=7,"",IF(H320&gt;=8,"",SUM(8-H320)))))</f>
        <v/>
      </c>
      <c r="P320" s="99"/>
      <c r="Q320" s="99"/>
      <c r="R320" s="46" t="str">
        <f t="shared" si="16"/>
        <v/>
      </c>
      <c r="S320" s="99"/>
      <c r="T320" s="47" t="str">
        <f t="shared" si="17"/>
        <v/>
      </c>
    </row>
    <row r="321" spans="1:20" x14ac:dyDescent="0.3">
      <c r="A321" s="120"/>
      <c r="B321" s="96">
        <f t="shared" si="19"/>
        <v>45239</v>
      </c>
      <c r="C321" s="43" t="str">
        <f>TEXT(Tabelle5[[#This Row],[Datum]],"tt")</f>
        <v>09</v>
      </c>
      <c r="D321" s="43" t="str">
        <f>TEXT(Tabelle5[[#This Row],[Datum]],"TTT")</f>
        <v>Do</v>
      </c>
      <c r="E321" s="71"/>
      <c r="F321" s="71"/>
      <c r="G321" s="45"/>
      <c r="H321" s="49" t="str">
        <f>IF(F321="","",MOD(F321-E321,1)*24-Tabelle5[[#This Row],[Pause/ Zeitausgleich]])</f>
        <v/>
      </c>
      <c r="I321" s="44"/>
      <c r="J321" s="45" t="str">
        <f t="shared" si="18"/>
        <v/>
      </c>
      <c r="K321" s="45" t="str">
        <f>IF(ISNUMBER(N321),"",IF(WEEKDAY(Tabelle5[[#This Row],[Datum]],2)=6,IF(F321="","",MOD(F321-E321,1)*24-Tabelle5[[#This Row],[Pause/ Zeitausgleich]]),""))</f>
        <v/>
      </c>
      <c r="L321" s="45" t="str">
        <f>IF(ISNUMBER(N321),"",IF(WEEKDAY(Tabelle5[[#This Row],[Datum]],2)=7,IF(F321="","",MOD(F321-E321,1)*24-Tabelle5[[#This Row],[Pause/ Zeitausgleich]]),""))</f>
        <v/>
      </c>
      <c r="M321" s="45"/>
      <c r="N321" s="45" t="str">
        <f>IFERROR(IF(VLOOKUP(B321,'Feiertage-Stunden'!$B$2:$B$50,1,0),IF(F321="","",MOD(F321-E321,1)*24-Tabelle5[[#This Row],[Pause/ Zeitausgleich]])),"")</f>
        <v/>
      </c>
      <c r="O321" s="45" t="str">
        <f>IF(ISNUMBER(N321),"",IF(WEEKDAY(Tabelle5[[#This Row],[Datum]],2)=6,"",IF(WEEKDAY(Tabelle5[[#This Row],[Datum]],2)=7,"",IF(H321&gt;=8,"",SUM(8-H321)))))</f>
        <v/>
      </c>
      <c r="P321" s="99"/>
      <c r="Q321" s="99"/>
      <c r="R321" s="46" t="str">
        <f t="shared" si="16"/>
        <v/>
      </c>
      <c r="S321" s="99"/>
      <c r="T321" s="47" t="str">
        <f t="shared" si="17"/>
        <v/>
      </c>
    </row>
    <row r="322" spans="1:20" x14ac:dyDescent="0.3">
      <c r="A322" s="120"/>
      <c r="B322" s="96">
        <f t="shared" si="19"/>
        <v>45240</v>
      </c>
      <c r="C322" s="43" t="str">
        <f>TEXT(Tabelle5[[#This Row],[Datum]],"tt")</f>
        <v>10</v>
      </c>
      <c r="D322" s="43" t="str">
        <f>TEXT(Tabelle5[[#This Row],[Datum]],"TTT")</f>
        <v>Fr</v>
      </c>
      <c r="E322" s="71"/>
      <c r="F322" s="71"/>
      <c r="G322" s="45"/>
      <c r="H322" s="49" t="str">
        <f>IF(F322="","",MOD(F322-E322,1)*24-Tabelle5[[#This Row],[Pause/ Zeitausgleich]])</f>
        <v/>
      </c>
      <c r="I322" s="44"/>
      <c r="J322" s="45" t="str">
        <f t="shared" si="18"/>
        <v/>
      </c>
      <c r="K322" s="45" t="str">
        <f>IF(ISNUMBER(N322),"",IF(WEEKDAY(Tabelle5[[#This Row],[Datum]],2)=6,IF(F322="","",MOD(F322-E322,1)*24-Tabelle5[[#This Row],[Pause/ Zeitausgleich]]),""))</f>
        <v/>
      </c>
      <c r="L322" s="45" t="str">
        <f>IF(ISNUMBER(N322),"",IF(WEEKDAY(Tabelle5[[#This Row],[Datum]],2)=7,IF(F322="","",MOD(F322-E322,1)*24-Tabelle5[[#This Row],[Pause/ Zeitausgleich]]),""))</f>
        <v/>
      </c>
      <c r="M322" s="45"/>
      <c r="N322" s="45" t="str">
        <f>IFERROR(IF(VLOOKUP(B322,'Feiertage-Stunden'!$B$2:$B$50,1,0),IF(F322="","",MOD(F322-E322,1)*24-Tabelle5[[#This Row],[Pause/ Zeitausgleich]])),"")</f>
        <v/>
      </c>
      <c r="O322" s="45" t="str">
        <f>IF(ISNUMBER(N322),"",IF(WEEKDAY(Tabelle5[[#This Row],[Datum]],2)=6,"",IF(WEEKDAY(Tabelle5[[#This Row],[Datum]],2)=7,"",IF(H322&gt;=8,"",SUM(8-H322)))))</f>
        <v/>
      </c>
      <c r="P322" s="99"/>
      <c r="Q322" s="99"/>
      <c r="R322" s="46" t="str">
        <f t="shared" si="16"/>
        <v/>
      </c>
      <c r="S322" s="99"/>
      <c r="T322" s="47" t="str">
        <f t="shared" si="17"/>
        <v/>
      </c>
    </row>
    <row r="323" spans="1:20" x14ac:dyDescent="0.3">
      <c r="A323" s="120"/>
      <c r="B323" s="96">
        <f t="shared" si="19"/>
        <v>45241</v>
      </c>
      <c r="C323" s="43" t="str">
        <f>TEXT(Tabelle5[[#This Row],[Datum]],"tt")</f>
        <v>11</v>
      </c>
      <c r="D323" s="43" t="str">
        <f>TEXT(Tabelle5[[#This Row],[Datum]],"TTT")</f>
        <v>Sa</v>
      </c>
      <c r="E323" s="71"/>
      <c r="F323" s="71"/>
      <c r="G323" s="45"/>
      <c r="H323" s="49" t="str">
        <f>IF(F323="","",MOD(F323-E323,1)*24-Tabelle5[[#This Row],[Pause/ Zeitausgleich]])</f>
        <v/>
      </c>
      <c r="I323" s="44"/>
      <c r="J323" s="45" t="str">
        <f t="shared" si="18"/>
        <v/>
      </c>
      <c r="K323" s="45" t="str">
        <f>IF(ISNUMBER(N323),"",IF(WEEKDAY(Tabelle5[[#This Row],[Datum]],2)=6,IF(F323="","",MOD(F323-E323,1)*24-Tabelle5[[#This Row],[Pause/ Zeitausgleich]]),""))</f>
        <v/>
      </c>
      <c r="L323" s="45" t="str">
        <f>IF(ISNUMBER(N323),"",IF(WEEKDAY(Tabelle5[[#This Row],[Datum]],2)=7,IF(F323="","",MOD(F323-E323,1)*24-Tabelle5[[#This Row],[Pause/ Zeitausgleich]]),""))</f>
        <v/>
      </c>
      <c r="M323" s="45"/>
      <c r="N323" s="45" t="str">
        <f>IFERROR(IF(VLOOKUP(B323,'Feiertage-Stunden'!$B$2:$B$50,1,0),IF(F323="","",MOD(F323-E323,1)*24-Tabelle5[[#This Row],[Pause/ Zeitausgleich]])),"")</f>
        <v/>
      </c>
      <c r="O323" s="45" t="str">
        <f>IF(ISNUMBER(N323),"",IF(WEEKDAY(Tabelle5[[#This Row],[Datum]],2)=6,"",IF(WEEKDAY(Tabelle5[[#This Row],[Datum]],2)=7,"",IF(H323&gt;=8,"",SUM(8-H323)))))</f>
        <v/>
      </c>
      <c r="P323" s="99"/>
      <c r="Q323" s="99"/>
      <c r="R323" s="46" t="str">
        <f t="shared" si="16"/>
        <v/>
      </c>
      <c r="S323" s="99"/>
      <c r="T323" s="47" t="str">
        <f t="shared" si="17"/>
        <v/>
      </c>
    </row>
    <row r="324" spans="1:20" x14ac:dyDescent="0.3">
      <c r="A324" s="120"/>
      <c r="B324" s="96">
        <f t="shared" si="19"/>
        <v>45242</v>
      </c>
      <c r="C324" s="43" t="str">
        <f>TEXT(Tabelle5[[#This Row],[Datum]],"tt")</f>
        <v>12</v>
      </c>
      <c r="D324" s="43" t="str">
        <f>TEXT(Tabelle5[[#This Row],[Datum]],"TTT")</f>
        <v>So</v>
      </c>
      <c r="E324" s="71"/>
      <c r="F324" s="71"/>
      <c r="G324" s="45"/>
      <c r="H324" s="49" t="str">
        <f>IF(F324="","",MOD(F324-E324,1)*24-Tabelle5[[#This Row],[Pause/ Zeitausgleich]])</f>
        <v/>
      </c>
      <c r="I324" s="44"/>
      <c r="J324" s="45" t="str">
        <f t="shared" si="18"/>
        <v/>
      </c>
      <c r="K324" s="45" t="str">
        <f>IF(ISNUMBER(N324),"",IF(WEEKDAY(Tabelle5[[#This Row],[Datum]],2)=6,IF(F324="","",MOD(F324-E324,1)*24-Tabelle5[[#This Row],[Pause/ Zeitausgleich]]),""))</f>
        <v/>
      </c>
      <c r="L324" s="45" t="str">
        <f>IF(ISNUMBER(N324),"",IF(WEEKDAY(Tabelle5[[#This Row],[Datum]],2)=7,IF(F324="","",MOD(F324-E324,1)*24-Tabelle5[[#This Row],[Pause/ Zeitausgleich]]),""))</f>
        <v/>
      </c>
      <c r="M324" s="45"/>
      <c r="N324" s="45" t="str">
        <f>IFERROR(IF(VLOOKUP(B324,'Feiertage-Stunden'!$B$2:$B$50,1,0),IF(F324="","",MOD(F324-E324,1)*24-Tabelle5[[#This Row],[Pause/ Zeitausgleich]])),"")</f>
        <v/>
      </c>
      <c r="O324" s="45" t="str">
        <f>IF(ISNUMBER(N324),"",IF(WEEKDAY(Tabelle5[[#This Row],[Datum]],2)=6,"",IF(WEEKDAY(Tabelle5[[#This Row],[Datum]],2)=7,"",IF(H324&gt;=8,"",SUM(8-H324)))))</f>
        <v/>
      </c>
      <c r="P324" s="99"/>
      <c r="Q324" s="99"/>
      <c r="R324" s="46" t="str">
        <f t="shared" si="16"/>
        <v/>
      </c>
      <c r="S324" s="99"/>
      <c r="T324" s="47" t="str">
        <f t="shared" si="17"/>
        <v/>
      </c>
    </row>
    <row r="325" spans="1:20" x14ac:dyDescent="0.3">
      <c r="A325" s="120"/>
      <c r="B325" s="96">
        <f t="shared" si="19"/>
        <v>45243</v>
      </c>
      <c r="C325" s="43" t="str">
        <f>TEXT(Tabelle5[[#This Row],[Datum]],"tt")</f>
        <v>13</v>
      </c>
      <c r="D325" s="43" t="str">
        <f>TEXT(Tabelle5[[#This Row],[Datum]],"TTT")</f>
        <v>Mo</v>
      </c>
      <c r="E325" s="71"/>
      <c r="F325" s="71"/>
      <c r="G325" s="45"/>
      <c r="H325" s="49" t="str">
        <f>IF(F325="","",MOD(F325-E325,1)*24-Tabelle5[[#This Row],[Pause/ Zeitausgleich]])</f>
        <v/>
      </c>
      <c r="I325" s="44"/>
      <c r="J325" s="45" t="str">
        <f t="shared" si="18"/>
        <v/>
      </c>
      <c r="K325" s="45" t="str">
        <f>IF(ISNUMBER(N325),"",IF(WEEKDAY(Tabelle5[[#This Row],[Datum]],2)=6,IF(F325="","",MOD(F325-E325,1)*24-Tabelle5[[#This Row],[Pause/ Zeitausgleich]]),""))</f>
        <v/>
      </c>
      <c r="L325" s="45" t="str">
        <f>IF(ISNUMBER(N325),"",IF(WEEKDAY(Tabelle5[[#This Row],[Datum]],2)=7,IF(F325="","",MOD(F325-E325,1)*24-Tabelle5[[#This Row],[Pause/ Zeitausgleich]]),""))</f>
        <v/>
      </c>
      <c r="M325" s="45"/>
      <c r="N325" s="45" t="str">
        <f>IFERROR(IF(VLOOKUP(B325,'Feiertage-Stunden'!$B$2:$B$50,1,0),IF(F325="","",MOD(F325-E325,1)*24-Tabelle5[[#This Row],[Pause/ Zeitausgleich]])),"")</f>
        <v/>
      </c>
      <c r="O325" s="45" t="str">
        <f>IF(ISNUMBER(N325),"",IF(WEEKDAY(Tabelle5[[#This Row],[Datum]],2)=6,"",IF(WEEKDAY(Tabelle5[[#This Row],[Datum]],2)=7,"",IF(H325&gt;=8,"",SUM(8-H325)))))</f>
        <v/>
      </c>
      <c r="P325" s="99"/>
      <c r="Q325" s="99"/>
      <c r="R325" s="46" t="str">
        <f t="shared" si="16"/>
        <v/>
      </c>
      <c r="S325" s="99"/>
      <c r="T325" s="47" t="str">
        <f t="shared" si="17"/>
        <v/>
      </c>
    </row>
    <row r="326" spans="1:20" x14ac:dyDescent="0.3">
      <c r="A326" s="120"/>
      <c r="B326" s="96">
        <f t="shared" si="19"/>
        <v>45244</v>
      </c>
      <c r="C326" s="43" t="str">
        <f>TEXT(Tabelle5[[#This Row],[Datum]],"tt")</f>
        <v>14</v>
      </c>
      <c r="D326" s="43" t="str">
        <f>TEXT(Tabelle5[[#This Row],[Datum]],"TTT")</f>
        <v>Di</v>
      </c>
      <c r="E326" s="71"/>
      <c r="F326" s="71"/>
      <c r="G326" s="45"/>
      <c r="H326" s="49" t="str">
        <f>IF(F326="","",MOD(F326-E326,1)*24-Tabelle5[[#This Row],[Pause/ Zeitausgleich]])</f>
        <v/>
      </c>
      <c r="I326" s="44"/>
      <c r="J326" s="45" t="str">
        <f t="shared" si="18"/>
        <v/>
      </c>
      <c r="K326" s="45" t="str">
        <f>IF(ISNUMBER(N326),"",IF(WEEKDAY(Tabelle5[[#This Row],[Datum]],2)=6,IF(F326="","",MOD(F326-E326,1)*24-Tabelle5[[#This Row],[Pause/ Zeitausgleich]]),""))</f>
        <v/>
      </c>
      <c r="L326" s="45" t="str">
        <f>IF(ISNUMBER(N326),"",IF(WEEKDAY(Tabelle5[[#This Row],[Datum]],2)=7,IF(F326="","",MOD(F326-E326,1)*24-Tabelle5[[#This Row],[Pause/ Zeitausgleich]]),""))</f>
        <v/>
      </c>
      <c r="M326" s="45"/>
      <c r="N326" s="45" t="str">
        <f>IFERROR(IF(VLOOKUP(B326,'Feiertage-Stunden'!$B$2:$B$50,1,0),IF(F326="","",MOD(F326-E326,1)*24-Tabelle5[[#This Row],[Pause/ Zeitausgleich]])),"")</f>
        <v/>
      </c>
      <c r="O326" s="45" t="str">
        <f>IF(ISNUMBER(N326),"",IF(WEEKDAY(Tabelle5[[#This Row],[Datum]],2)=6,"",IF(WEEKDAY(Tabelle5[[#This Row],[Datum]],2)=7,"",IF(H326&gt;=8,"",SUM(8-H326)))))</f>
        <v/>
      </c>
      <c r="P326" s="99"/>
      <c r="Q326" s="99"/>
      <c r="R326" s="46" t="str">
        <f t="shared" si="16"/>
        <v/>
      </c>
      <c r="S326" s="99"/>
      <c r="T326" s="47" t="str">
        <f t="shared" si="17"/>
        <v/>
      </c>
    </row>
    <row r="327" spans="1:20" x14ac:dyDescent="0.3">
      <c r="A327" s="120"/>
      <c r="B327" s="96">
        <f t="shared" si="19"/>
        <v>45245</v>
      </c>
      <c r="C327" s="43" t="str">
        <f>TEXT(Tabelle5[[#This Row],[Datum]],"tt")</f>
        <v>15</v>
      </c>
      <c r="D327" s="43" t="str">
        <f>TEXT(Tabelle5[[#This Row],[Datum]],"TTT")</f>
        <v>Mi</v>
      </c>
      <c r="E327" s="71"/>
      <c r="F327" s="71"/>
      <c r="G327" s="45"/>
      <c r="H327" s="49" t="str">
        <f>IF(F327="","",MOD(F327-E327,1)*24-Tabelle5[[#This Row],[Pause/ Zeitausgleich]])</f>
        <v/>
      </c>
      <c r="I327" s="44"/>
      <c r="J327" s="45" t="str">
        <f t="shared" si="18"/>
        <v/>
      </c>
      <c r="K327" s="45" t="str">
        <f>IF(ISNUMBER(N327),"",IF(WEEKDAY(Tabelle5[[#This Row],[Datum]],2)=6,IF(F327="","",MOD(F327-E327,1)*24-Tabelle5[[#This Row],[Pause/ Zeitausgleich]]),""))</f>
        <v/>
      </c>
      <c r="L327" s="45" t="str">
        <f>IF(ISNUMBER(N327),"",IF(WEEKDAY(Tabelle5[[#This Row],[Datum]],2)=7,IF(F327="","",MOD(F327-E327,1)*24-Tabelle5[[#This Row],[Pause/ Zeitausgleich]]),""))</f>
        <v/>
      </c>
      <c r="M327" s="45"/>
      <c r="N327" s="45" t="str">
        <f>IFERROR(IF(VLOOKUP(B327,'Feiertage-Stunden'!$B$2:$B$50,1,0),IF(F327="","",MOD(F327-E327,1)*24-Tabelle5[[#This Row],[Pause/ Zeitausgleich]])),"")</f>
        <v/>
      </c>
      <c r="O327" s="45" t="str">
        <f>IF(ISNUMBER(N327),"",IF(WEEKDAY(Tabelle5[[#This Row],[Datum]],2)=6,"",IF(WEEKDAY(Tabelle5[[#This Row],[Datum]],2)=7,"",IF(H327&gt;=8,"",SUM(8-H327)))))</f>
        <v/>
      </c>
      <c r="P327" s="99"/>
      <c r="Q327" s="99"/>
      <c r="R327" s="46" t="str">
        <f t="shared" si="16"/>
        <v/>
      </c>
      <c r="S327" s="99"/>
      <c r="T327" s="47" t="str">
        <f t="shared" si="17"/>
        <v/>
      </c>
    </row>
    <row r="328" spans="1:20" x14ac:dyDescent="0.3">
      <c r="A328" s="120"/>
      <c r="B328" s="96">
        <f t="shared" si="19"/>
        <v>45246</v>
      </c>
      <c r="C328" s="43" t="str">
        <f>TEXT(Tabelle5[[#This Row],[Datum]],"tt")</f>
        <v>16</v>
      </c>
      <c r="D328" s="43" t="str">
        <f>TEXT(Tabelle5[[#This Row],[Datum]],"TTT")</f>
        <v>Do</v>
      </c>
      <c r="E328" s="71"/>
      <c r="F328" s="71"/>
      <c r="G328" s="45"/>
      <c r="H328" s="49" t="str">
        <f>IF(F328="","",MOD(F328-E328,1)*24-Tabelle5[[#This Row],[Pause/ Zeitausgleich]])</f>
        <v/>
      </c>
      <c r="I328" s="44"/>
      <c r="J328" s="45" t="str">
        <f t="shared" si="18"/>
        <v/>
      </c>
      <c r="K328" s="45" t="str">
        <f>IF(ISNUMBER(N328),"",IF(WEEKDAY(Tabelle5[[#This Row],[Datum]],2)=6,IF(F328="","",MOD(F328-E328,1)*24-Tabelle5[[#This Row],[Pause/ Zeitausgleich]]),""))</f>
        <v/>
      </c>
      <c r="L328" s="45" t="str">
        <f>IF(ISNUMBER(N328),"",IF(WEEKDAY(Tabelle5[[#This Row],[Datum]],2)=7,IF(F328="","",MOD(F328-E328,1)*24-Tabelle5[[#This Row],[Pause/ Zeitausgleich]]),""))</f>
        <v/>
      </c>
      <c r="M328" s="45"/>
      <c r="N328" s="45" t="str">
        <f>IFERROR(IF(VLOOKUP(B328,'Feiertage-Stunden'!$B$2:$B$50,1,0),IF(F328="","",MOD(F328-E328,1)*24-Tabelle5[[#This Row],[Pause/ Zeitausgleich]])),"")</f>
        <v/>
      </c>
      <c r="O328" s="45" t="str">
        <f>IF(ISNUMBER(N328),"",IF(WEEKDAY(Tabelle5[[#This Row],[Datum]],2)=6,"",IF(WEEKDAY(Tabelle5[[#This Row],[Datum]],2)=7,"",IF(H328&gt;=8,"",SUM(8-H328)))))</f>
        <v/>
      </c>
      <c r="P328" s="99"/>
      <c r="Q328" s="99"/>
      <c r="R328" s="46" t="str">
        <f t="shared" si="16"/>
        <v/>
      </c>
      <c r="S328" s="99"/>
      <c r="T328" s="47" t="str">
        <f t="shared" si="17"/>
        <v/>
      </c>
    </row>
    <row r="329" spans="1:20" x14ac:dyDescent="0.3">
      <c r="A329" s="120"/>
      <c r="B329" s="96">
        <f t="shared" si="19"/>
        <v>45247</v>
      </c>
      <c r="C329" s="43" t="str">
        <f>TEXT(Tabelle5[[#This Row],[Datum]],"tt")</f>
        <v>17</v>
      </c>
      <c r="D329" s="43" t="str">
        <f>TEXT(Tabelle5[[#This Row],[Datum]],"TTT")</f>
        <v>Fr</v>
      </c>
      <c r="E329" s="71"/>
      <c r="F329" s="71"/>
      <c r="G329" s="45"/>
      <c r="H329" s="49" t="str">
        <f>IF(F329="","",MOD(F329-E329,1)*24-Tabelle5[[#This Row],[Pause/ Zeitausgleich]])</f>
        <v/>
      </c>
      <c r="I329" s="44"/>
      <c r="J329" s="45" t="str">
        <f t="shared" si="18"/>
        <v/>
      </c>
      <c r="K329" s="45" t="str">
        <f>IF(ISNUMBER(N329),"",IF(WEEKDAY(Tabelle5[[#This Row],[Datum]],2)=6,IF(F329="","",MOD(F329-E329,1)*24-Tabelle5[[#This Row],[Pause/ Zeitausgleich]]),""))</f>
        <v/>
      </c>
      <c r="L329" s="45" t="str">
        <f>IF(ISNUMBER(N329),"",IF(WEEKDAY(Tabelle5[[#This Row],[Datum]],2)=7,IF(F329="","",MOD(F329-E329,1)*24-Tabelle5[[#This Row],[Pause/ Zeitausgleich]]),""))</f>
        <v/>
      </c>
      <c r="M329" s="45"/>
      <c r="N329" s="45" t="str">
        <f>IFERROR(IF(VLOOKUP(B329,'Feiertage-Stunden'!$B$2:$B$50,1,0),IF(F329="","",MOD(F329-E329,1)*24-Tabelle5[[#This Row],[Pause/ Zeitausgleich]])),"")</f>
        <v/>
      </c>
      <c r="O329" s="45" t="str">
        <f>IF(ISNUMBER(N329),"",IF(WEEKDAY(Tabelle5[[#This Row],[Datum]],2)=6,"",IF(WEEKDAY(Tabelle5[[#This Row],[Datum]],2)=7,"",IF(H329&gt;=8,"",SUM(8-H329)))))</f>
        <v/>
      </c>
      <c r="P329" s="99"/>
      <c r="Q329" s="99"/>
      <c r="R329" s="46" t="str">
        <f t="shared" ref="R329:R373" si="20">IF(I329="Urlaub","X","")</f>
        <v/>
      </c>
      <c r="S329" s="99"/>
      <c r="T329" s="47" t="str">
        <f t="shared" ref="T329:T373" si="21">IF(I329="Krank","X","")</f>
        <v/>
      </c>
    </row>
    <row r="330" spans="1:20" x14ac:dyDescent="0.3">
      <c r="A330" s="120"/>
      <c r="B330" s="96">
        <f t="shared" si="19"/>
        <v>45248</v>
      </c>
      <c r="C330" s="43" t="str">
        <f>TEXT(Tabelle5[[#This Row],[Datum]],"tt")</f>
        <v>18</v>
      </c>
      <c r="D330" s="43" t="str">
        <f>TEXT(Tabelle5[[#This Row],[Datum]],"TTT")</f>
        <v>Sa</v>
      </c>
      <c r="E330" s="71"/>
      <c r="F330" s="71"/>
      <c r="G330" s="45"/>
      <c r="H330" s="49" t="str">
        <f>IF(F330="","",MOD(F330-E330,1)*24-Tabelle5[[#This Row],[Pause/ Zeitausgleich]])</f>
        <v/>
      </c>
      <c r="I330" s="44"/>
      <c r="J330" s="45" t="str">
        <f t="shared" ref="J330:J373" si="22">IF((H330="")+(MOD(C330,7)=1)*(E330&lt;11/12),"",H330-SUM(K330:N330))</f>
        <v/>
      </c>
      <c r="K330" s="45" t="str">
        <f>IF(ISNUMBER(N330),"",IF(WEEKDAY(Tabelle5[[#This Row],[Datum]],2)=6,IF(F330="","",MOD(F330-E330,1)*24-Tabelle5[[#This Row],[Pause/ Zeitausgleich]]),""))</f>
        <v/>
      </c>
      <c r="L330" s="45" t="str">
        <f>IF(ISNUMBER(N330),"",IF(WEEKDAY(Tabelle5[[#This Row],[Datum]],2)=7,IF(F330="","",MOD(F330-E330,1)*24-Tabelle5[[#This Row],[Pause/ Zeitausgleich]]),""))</f>
        <v/>
      </c>
      <c r="M330" s="45"/>
      <c r="N330" s="45" t="str">
        <f>IFERROR(IF(VLOOKUP(B330,'Feiertage-Stunden'!$B$2:$B$50,1,0),IF(F330="","",MOD(F330-E330,1)*24-Tabelle5[[#This Row],[Pause/ Zeitausgleich]])),"")</f>
        <v/>
      </c>
      <c r="O330" s="45" t="str">
        <f>IF(ISNUMBER(N330),"",IF(WEEKDAY(Tabelle5[[#This Row],[Datum]],2)=6,"",IF(WEEKDAY(Tabelle5[[#This Row],[Datum]],2)=7,"",IF(H330&gt;=8,"",SUM(8-H330)))))</f>
        <v/>
      </c>
      <c r="P330" s="99"/>
      <c r="Q330" s="99"/>
      <c r="R330" s="46" t="str">
        <f t="shared" si="20"/>
        <v/>
      </c>
      <c r="S330" s="99"/>
      <c r="T330" s="47" t="str">
        <f t="shared" si="21"/>
        <v/>
      </c>
    </row>
    <row r="331" spans="1:20" x14ac:dyDescent="0.3">
      <c r="A331" s="120"/>
      <c r="B331" s="96">
        <f t="shared" ref="B331:B373" si="23">B330+1</f>
        <v>45249</v>
      </c>
      <c r="C331" s="43" t="str">
        <f>TEXT(Tabelle5[[#This Row],[Datum]],"tt")</f>
        <v>19</v>
      </c>
      <c r="D331" s="43" t="str">
        <f>TEXT(Tabelle5[[#This Row],[Datum]],"TTT")</f>
        <v>So</v>
      </c>
      <c r="E331" s="71"/>
      <c r="F331" s="71"/>
      <c r="G331" s="45"/>
      <c r="H331" s="49" t="str">
        <f>IF(F331="","",MOD(F331-E331,1)*24-Tabelle5[[#This Row],[Pause/ Zeitausgleich]])</f>
        <v/>
      </c>
      <c r="I331" s="44"/>
      <c r="J331" s="45" t="str">
        <f t="shared" si="22"/>
        <v/>
      </c>
      <c r="K331" s="45" t="str">
        <f>IF(ISNUMBER(N331),"",IF(WEEKDAY(Tabelle5[[#This Row],[Datum]],2)=6,IF(F331="","",MOD(F331-E331,1)*24-Tabelle5[[#This Row],[Pause/ Zeitausgleich]]),""))</f>
        <v/>
      </c>
      <c r="L331" s="45" t="str">
        <f>IF(ISNUMBER(N331),"",IF(WEEKDAY(Tabelle5[[#This Row],[Datum]],2)=7,IF(F331="","",MOD(F331-E331,1)*24-Tabelle5[[#This Row],[Pause/ Zeitausgleich]]),""))</f>
        <v/>
      </c>
      <c r="M331" s="45"/>
      <c r="N331" s="45" t="str">
        <f>IFERROR(IF(VLOOKUP(B331,'Feiertage-Stunden'!$B$2:$B$50,1,0),IF(F331="","",MOD(F331-E331,1)*24-Tabelle5[[#This Row],[Pause/ Zeitausgleich]])),"")</f>
        <v/>
      </c>
      <c r="O331" s="45" t="str">
        <f>IF(ISNUMBER(N331),"",IF(WEEKDAY(Tabelle5[[#This Row],[Datum]],2)=6,"",IF(WEEKDAY(Tabelle5[[#This Row],[Datum]],2)=7,"",IF(H331&gt;=8,"",SUM(8-H331)))))</f>
        <v/>
      </c>
      <c r="P331" s="99"/>
      <c r="Q331" s="99"/>
      <c r="R331" s="46" t="str">
        <f t="shared" si="20"/>
        <v/>
      </c>
      <c r="S331" s="99"/>
      <c r="T331" s="47" t="str">
        <f t="shared" si="21"/>
        <v/>
      </c>
    </row>
    <row r="332" spans="1:20" x14ac:dyDescent="0.3">
      <c r="A332" s="120"/>
      <c r="B332" s="96">
        <f t="shared" si="23"/>
        <v>45250</v>
      </c>
      <c r="C332" s="43" t="str">
        <f>TEXT(Tabelle5[[#This Row],[Datum]],"tt")</f>
        <v>20</v>
      </c>
      <c r="D332" s="43" t="str">
        <f>TEXT(Tabelle5[[#This Row],[Datum]],"TTT")</f>
        <v>Mo</v>
      </c>
      <c r="E332" s="71"/>
      <c r="F332" s="71"/>
      <c r="G332" s="45"/>
      <c r="H332" s="49" t="str">
        <f>IF(F332="","",MOD(F332-E332,1)*24-Tabelle5[[#This Row],[Pause/ Zeitausgleich]])</f>
        <v/>
      </c>
      <c r="I332" s="44"/>
      <c r="J332" s="45" t="str">
        <f t="shared" si="22"/>
        <v/>
      </c>
      <c r="K332" s="45" t="str">
        <f>IF(ISNUMBER(N332),"",IF(WEEKDAY(Tabelle5[[#This Row],[Datum]],2)=6,IF(F332="","",MOD(F332-E332,1)*24-Tabelle5[[#This Row],[Pause/ Zeitausgleich]]),""))</f>
        <v/>
      </c>
      <c r="L332" s="45" t="str">
        <f>IF(ISNUMBER(N332),"",IF(WEEKDAY(Tabelle5[[#This Row],[Datum]],2)=7,IF(F332="","",MOD(F332-E332,1)*24-Tabelle5[[#This Row],[Pause/ Zeitausgleich]]),""))</f>
        <v/>
      </c>
      <c r="M332" s="45"/>
      <c r="N332" s="45" t="str">
        <f>IFERROR(IF(VLOOKUP(B332,'Feiertage-Stunden'!$B$2:$B$50,1,0),IF(F332="","",MOD(F332-E332,1)*24-Tabelle5[[#This Row],[Pause/ Zeitausgleich]])),"")</f>
        <v/>
      </c>
      <c r="O332" s="45" t="str">
        <f>IF(ISNUMBER(N332),"",IF(WEEKDAY(Tabelle5[[#This Row],[Datum]],2)=6,"",IF(WEEKDAY(Tabelle5[[#This Row],[Datum]],2)=7,"",IF(H332&gt;=8,"",SUM(8-H332)))))</f>
        <v/>
      </c>
      <c r="P332" s="99"/>
      <c r="Q332" s="99"/>
      <c r="R332" s="46" t="str">
        <f t="shared" si="20"/>
        <v/>
      </c>
      <c r="S332" s="99"/>
      <c r="T332" s="47" t="str">
        <f t="shared" si="21"/>
        <v/>
      </c>
    </row>
    <row r="333" spans="1:20" x14ac:dyDescent="0.3">
      <c r="A333" s="120"/>
      <c r="B333" s="96">
        <f t="shared" si="23"/>
        <v>45251</v>
      </c>
      <c r="C333" s="43" t="str">
        <f>TEXT(Tabelle5[[#This Row],[Datum]],"tt")</f>
        <v>21</v>
      </c>
      <c r="D333" s="43" t="str">
        <f>TEXT(Tabelle5[[#This Row],[Datum]],"TTT")</f>
        <v>Di</v>
      </c>
      <c r="E333" s="71"/>
      <c r="F333" s="71"/>
      <c r="G333" s="45"/>
      <c r="H333" s="49" t="str">
        <f>IF(F333="","",MOD(F333-E333,1)*24-Tabelle5[[#This Row],[Pause/ Zeitausgleich]])</f>
        <v/>
      </c>
      <c r="I333" s="44"/>
      <c r="J333" s="45" t="str">
        <f t="shared" si="22"/>
        <v/>
      </c>
      <c r="K333" s="45" t="str">
        <f>IF(ISNUMBER(N333),"",IF(WEEKDAY(Tabelle5[[#This Row],[Datum]],2)=6,IF(F333="","",MOD(F333-E333,1)*24-Tabelle5[[#This Row],[Pause/ Zeitausgleich]]),""))</f>
        <v/>
      </c>
      <c r="L333" s="45" t="str">
        <f>IF(ISNUMBER(N333),"",IF(WEEKDAY(Tabelle5[[#This Row],[Datum]],2)=7,IF(F333="","",MOD(F333-E333,1)*24-Tabelle5[[#This Row],[Pause/ Zeitausgleich]]),""))</f>
        <v/>
      </c>
      <c r="M333" s="45"/>
      <c r="N333" s="45" t="str">
        <f>IFERROR(IF(VLOOKUP(B333,'Feiertage-Stunden'!$B$2:$B$50,1,0),IF(F333="","",MOD(F333-E333,1)*24-Tabelle5[[#This Row],[Pause/ Zeitausgleich]])),"")</f>
        <v/>
      </c>
      <c r="O333" s="45" t="str">
        <f>IF(ISNUMBER(N333),"",IF(WEEKDAY(Tabelle5[[#This Row],[Datum]],2)=6,"",IF(WEEKDAY(Tabelle5[[#This Row],[Datum]],2)=7,"",IF(H333&gt;=8,"",SUM(8-H333)))))</f>
        <v/>
      </c>
      <c r="P333" s="99"/>
      <c r="Q333" s="99"/>
      <c r="R333" s="46" t="str">
        <f t="shared" si="20"/>
        <v/>
      </c>
      <c r="S333" s="99"/>
      <c r="T333" s="47" t="str">
        <f t="shared" si="21"/>
        <v/>
      </c>
    </row>
    <row r="334" spans="1:20" x14ac:dyDescent="0.3">
      <c r="A334" s="120"/>
      <c r="B334" s="96">
        <f t="shared" si="23"/>
        <v>45252</v>
      </c>
      <c r="C334" s="43" t="str">
        <f>TEXT(Tabelle5[[#This Row],[Datum]],"tt")</f>
        <v>22</v>
      </c>
      <c r="D334" s="43" t="str">
        <f>TEXT(Tabelle5[[#This Row],[Datum]],"TTT")</f>
        <v>Mi</v>
      </c>
      <c r="E334" s="71"/>
      <c r="F334" s="71"/>
      <c r="G334" s="45"/>
      <c r="H334" s="49" t="str">
        <f>IF(F334="","",MOD(F334-E334,1)*24-Tabelle5[[#This Row],[Pause/ Zeitausgleich]])</f>
        <v/>
      </c>
      <c r="I334" s="44"/>
      <c r="J334" s="45" t="str">
        <f t="shared" si="22"/>
        <v/>
      </c>
      <c r="K334" s="45" t="str">
        <f>IF(ISNUMBER(N334),"",IF(WEEKDAY(Tabelle5[[#This Row],[Datum]],2)=6,IF(F334="","",MOD(F334-E334,1)*24-Tabelle5[[#This Row],[Pause/ Zeitausgleich]]),""))</f>
        <v/>
      </c>
      <c r="L334" s="45" t="str">
        <f>IF(ISNUMBER(N334),"",IF(WEEKDAY(Tabelle5[[#This Row],[Datum]],2)=7,IF(F334="","",MOD(F334-E334,1)*24-Tabelle5[[#This Row],[Pause/ Zeitausgleich]]),""))</f>
        <v/>
      </c>
      <c r="M334" s="45"/>
      <c r="N334" s="45" t="str">
        <f>IFERROR(IF(VLOOKUP(B334,'Feiertage-Stunden'!$B$2:$B$50,1,0),IF(F334="","",MOD(F334-E334,1)*24-Tabelle5[[#This Row],[Pause/ Zeitausgleich]])),"")</f>
        <v/>
      </c>
      <c r="O334" s="45" t="str">
        <f>IF(ISNUMBER(N334),"",IF(WEEKDAY(Tabelle5[[#This Row],[Datum]],2)=6,"",IF(WEEKDAY(Tabelle5[[#This Row],[Datum]],2)=7,"",IF(H334&gt;=8,"",SUM(8-H334)))))</f>
        <v/>
      </c>
      <c r="P334" s="99"/>
      <c r="Q334" s="99"/>
      <c r="R334" s="46" t="str">
        <f t="shared" si="20"/>
        <v/>
      </c>
      <c r="S334" s="99"/>
      <c r="T334" s="47" t="str">
        <f t="shared" si="21"/>
        <v/>
      </c>
    </row>
    <row r="335" spans="1:20" x14ac:dyDescent="0.3">
      <c r="A335" s="120"/>
      <c r="B335" s="96">
        <f t="shared" si="23"/>
        <v>45253</v>
      </c>
      <c r="C335" s="43" t="str">
        <f>TEXT(Tabelle5[[#This Row],[Datum]],"tt")</f>
        <v>23</v>
      </c>
      <c r="D335" s="43" t="str">
        <f>TEXT(Tabelle5[[#This Row],[Datum]],"TTT")</f>
        <v>Do</v>
      </c>
      <c r="E335" s="71"/>
      <c r="F335" s="71"/>
      <c r="G335" s="45"/>
      <c r="H335" s="49" t="str">
        <f>IF(F335="","",MOD(F335-E335,1)*24-Tabelle5[[#This Row],[Pause/ Zeitausgleich]])</f>
        <v/>
      </c>
      <c r="I335" s="44"/>
      <c r="J335" s="45" t="str">
        <f t="shared" si="22"/>
        <v/>
      </c>
      <c r="K335" s="45" t="str">
        <f>IF(ISNUMBER(N335),"",IF(WEEKDAY(Tabelle5[[#This Row],[Datum]],2)=6,IF(F335="","",MOD(F335-E335,1)*24-Tabelle5[[#This Row],[Pause/ Zeitausgleich]]),""))</f>
        <v/>
      </c>
      <c r="L335" s="45" t="str">
        <f>IF(ISNUMBER(N335),"",IF(WEEKDAY(Tabelle5[[#This Row],[Datum]],2)=7,IF(F335="","",MOD(F335-E335,1)*24-Tabelle5[[#This Row],[Pause/ Zeitausgleich]]),""))</f>
        <v/>
      </c>
      <c r="M335" s="45"/>
      <c r="N335" s="45" t="str">
        <f>IFERROR(IF(VLOOKUP(B335,'Feiertage-Stunden'!$B$2:$B$50,1,0),IF(F335="","",MOD(F335-E335,1)*24-Tabelle5[[#This Row],[Pause/ Zeitausgleich]])),"")</f>
        <v/>
      </c>
      <c r="O335" s="45" t="str">
        <f>IF(ISNUMBER(N335),"",IF(WEEKDAY(Tabelle5[[#This Row],[Datum]],2)=6,"",IF(WEEKDAY(Tabelle5[[#This Row],[Datum]],2)=7,"",IF(H335&gt;=8,"",SUM(8-H335)))))</f>
        <v/>
      </c>
      <c r="P335" s="99"/>
      <c r="Q335" s="99"/>
      <c r="R335" s="46" t="str">
        <f t="shared" si="20"/>
        <v/>
      </c>
      <c r="S335" s="99"/>
      <c r="T335" s="47" t="str">
        <f t="shared" si="21"/>
        <v/>
      </c>
    </row>
    <row r="336" spans="1:20" x14ac:dyDescent="0.3">
      <c r="A336" s="120"/>
      <c r="B336" s="96">
        <f t="shared" si="23"/>
        <v>45254</v>
      </c>
      <c r="C336" s="43" t="str">
        <f>TEXT(Tabelle5[[#This Row],[Datum]],"tt")</f>
        <v>24</v>
      </c>
      <c r="D336" s="43" t="str">
        <f>TEXT(Tabelle5[[#This Row],[Datum]],"TTT")</f>
        <v>Fr</v>
      </c>
      <c r="E336" s="71"/>
      <c r="F336" s="71"/>
      <c r="G336" s="45"/>
      <c r="H336" s="49" t="str">
        <f>IF(F336="","",MOD(F336-E336,1)*24-Tabelle5[[#This Row],[Pause/ Zeitausgleich]])</f>
        <v/>
      </c>
      <c r="I336" s="44"/>
      <c r="J336" s="45" t="str">
        <f t="shared" si="22"/>
        <v/>
      </c>
      <c r="K336" s="45" t="str">
        <f>IF(ISNUMBER(N336),"",IF(WEEKDAY(Tabelle5[[#This Row],[Datum]],2)=6,IF(F336="","",MOD(F336-E336,1)*24-Tabelle5[[#This Row],[Pause/ Zeitausgleich]]),""))</f>
        <v/>
      </c>
      <c r="L336" s="45" t="str">
        <f>IF(ISNUMBER(N336),"",IF(WEEKDAY(Tabelle5[[#This Row],[Datum]],2)=7,IF(F336="","",MOD(F336-E336,1)*24-Tabelle5[[#This Row],[Pause/ Zeitausgleich]]),""))</f>
        <v/>
      </c>
      <c r="M336" s="45"/>
      <c r="N336" s="45" t="str">
        <f>IFERROR(IF(VLOOKUP(B336,'Feiertage-Stunden'!$B$2:$B$50,1,0),IF(F336="","",MOD(F336-E336,1)*24-Tabelle5[[#This Row],[Pause/ Zeitausgleich]])),"")</f>
        <v/>
      </c>
      <c r="O336" s="45" t="str">
        <f>IF(ISNUMBER(N336),"",IF(WEEKDAY(Tabelle5[[#This Row],[Datum]],2)=6,"",IF(WEEKDAY(Tabelle5[[#This Row],[Datum]],2)=7,"",IF(H336&gt;=8,"",SUM(8-H336)))))</f>
        <v/>
      </c>
      <c r="P336" s="99"/>
      <c r="Q336" s="99"/>
      <c r="R336" s="46" t="str">
        <f t="shared" si="20"/>
        <v/>
      </c>
      <c r="S336" s="99"/>
      <c r="T336" s="47" t="str">
        <f t="shared" si="21"/>
        <v/>
      </c>
    </row>
    <row r="337" spans="1:20" x14ac:dyDescent="0.3">
      <c r="A337" s="120"/>
      <c r="B337" s="96">
        <f t="shared" si="23"/>
        <v>45255</v>
      </c>
      <c r="C337" s="43" t="str">
        <f>TEXT(Tabelle5[[#This Row],[Datum]],"tt")</f>
        <v>25</v>
      </c>
      <c r="D337" s="43" t="str">
        <f>TEXT(Tabelle5[[#This Row],[Datum]],"TTT")</f>
        <v>Sa</v>
      </c>
      <c r="E337" s="71"/>
      <c r="F337" s="71"/>
      <c r="G337" s="45"/>
      <c r="H337" s="49" t="str">
        <f>IF(F337="","",MOD(F337-E337,1)*24-Tabelle5[[#This Row],[Pause/ Zeitausgleich]])</f>
        <v/>
      </c>
      <c r="I337" s="44"/>
      <c r="J337" s="45" t="str">
        <f t="shared" si="22"/>
        <v/>
      </c>
      <c r="K337" s="45" t="str">
        <f>IF(ISNUMBER(N337),"",IF(WEEKDAY(Tabelle5[[#This Row],[Datum]],2)=6,IF(F337="","",MOD(F337-E337,1)*24-Tabelle5[[#This Row],[Pause/ Zeitausgleich]]),""))</f>
        <v/>
      </c>
      <c r="L337" s="45" t="str">
        <f>IF(ISNUMBER(N337),"",IF(WEEKDAY(Tabelle5[[#This Row],[Datum]],2)=7,IF(F337="","",MOD(F337-E337,1)*24-Tabelle5[[#This Row],[Pause/ Zeitausgleich]]),""))</f>
        <v/>
      </c>
      <c r="M337" s="45"/>
      <c r="N337" s="45" t="str">
        <f>IFERROR(IF(VLOOKUP(B337,'Feiertage-Stunden'!$B$2:$B$50,1,0),IF(F337="","",MOD(F337-E337,1)*24-Tabelle5[[#This Row],[Pause/ Zeitausgleich]])),"")</f>
        <v/>
      </c>
      <c r="O337" s="45" t="str">
        <f>IF(ISNUMBER(N337),"",IF(WEEKDAY(Tabelle5[[#This Row],[Datum]],2)=6,"",IF(WEEKDAY(Tabelle5[[#This Row],[Datum]],2)=7,"",IF(H337&gt;=8,"",SUM(8-H337)))))</f>
        <v/>
      </c>
      <c r="P337" s="99"/>
      <c r="Q337" s="99"/>
      <c r="R337" s="46" t="str">
        <f t="shared" si="20"/>
        <v/>
      </c>
      <c r="S337" s="99"/>
      <c r="T337" s="47" t="str">
        <f t="shared" si="21"/>
        <v/>
      </c>
    </row>
    <row r="338" spans="1:20" x14ac:dyDescent="0.3">
      <c r="A338" s="120"/>
      <c r="B338" s="96">
        <f t="shared" si="23"/>
        <v>45256</v>
      </c>
      <c r="C338" s="43" t="str">
        <f>TEXT(Tabelle5[[#This Row],[Datum]],"tt")</f>
        <v>26</v>
      </c>
      <c r="D338" s="43" t="str">
        <f>TEXT(Tabelle5[[#This Row],[Datum]],"TTT")</f>
        <v>So</v>
      </c>
      <c r="E338" s="71"/>
      <c r="F338" s="71"/>
      <c r="G338" s="45"/>
      <c r="H338" s="49" t="str">
        <f>IF(F338="","",MOD(F338-E338,1)*24-Tabelle5[[#This Row],[Pause/ Zeitausgleich]])</f>
        <v/>
      </c>
      <c r="I338" s="44"/>
      <c r="J338" s="45" t="str">
        <f t="shared" si="22"/>
        <v/>
      </c>
      <c r="K338" s="45" t="str">
        <f>IF(ISNUMBER(N338),"",IF(WEEKDAY(Tabelle5[[#This Row],[Datum]],2)=6,IF(F338="","",MOD(F338-E338,1)*24-Tabelle5[[#This Row],[Pause/ Zeitausgleich]]),""))</f>
        <v/>
      </c>
      <c r="L338" s="45" t="str">
        <f>IF(ISNUMBER(N338),"",IF(WEEKDAY(Tabelle5[[#This Row],[Datum]],2)=7,IF(F338="","",MOD(F338-E338,1)*24-Tabelle5[[#This Row],[Pause/ Zeitausgleich]]),""))</f>
        <v/>
      </c>
      <c r="M338" s="45"/>
      <c r="N338" s="45" t="str">
        <f>IFERROR(IF(VLOOKUP(B338,'Feiertage-Stunden'!$B$2:$B$50,1,0),IF(F338="","",MOD(F338-E338,1)*24-Tabelle5[[#This Row],[Pause/ Zeitausgleich]])),"")</f>
        <v/>
      </c>
      <c r="O338" s="45" t="str">
        <f>IF(ISNUMBER(N338),"",IF(WEEKDAY(Tabelle5[[#This Row],[Datum]],2)=6,"",IF(WEEKDAY(Tabelle5[[#This Row],[Datum]],2)=7,"",IF(H338&gt;=8,"",SUM(8-H338)))))</f>
        <v/>
      </c>
      <c r="P338" s="99"/>
      <c r="Q338" s="99"/>
      <c r="R338" s="46" t="str">
        <f t="shared" si="20"/>
        <v/>
      </c>
      <c r="S338" s="99"/>
      <c r="T338" s="47" t="str">
        <f t="shared" si="21"/>
        <v/>
      </c>
    </row>
    <row r="339" spans="1:20" x14ac:dyDescent="0.3">
      <c r="A339" s="120"/>
      <c r="B339" s="96">
        <f t="shared" si="23"/>
        <v>45257</v>
      </c>
      <c r="C339" s="43" t="str">
        <f>TEXT(Tabelle5[[#This Row],[Datum]],"tt")</f>
        <v>27</v>
      </c>
      <c r="D339" s="43" t="str">
        <f>TEXT(Tabelle5[[#This Row],[Datum]],"TTT")</f>
        <v>Mo</v>
      </c>
      <c r="E339" s="71"/>
      <c r="F339" s="71"/>
      <c r="G339" s="45"/>
      <c r="H339" s="49" t="str">
        <f>IF(F339="","",MOD(F339-E339,1)*24-Tabelle5[[#This Row],[Pause/ Zeitausgleich]])</f>
        <v/>
      </c>
      <c r="I339" s="44"/>
      <c r="J339" s="45" t="str">
        <f t="shared" si="22"/>
        <v/>
      </c>
      <c r="K339" s="45" t="str">
        <f>IF(ISNUMBER(N339),"",IF(WEEKDAY(Tabelle5[[#This Row],[Datum]],2)=6,IF(F339="","",MOD(F339-E339,1)*24-Tabelle5[[#This Row],[Pause/ Zeitausgleich]]),""))</f>
        <v/>
      </c>
      <c r="L339" s="45" t="str">
        <f>IF(ISNUMBER(N339),"",IF(WEEKDAY(Tabelle5[[#This Row],[Datum]],2)=7,IF(F339="","",MOD(F339-E339,1)*24-Tabelle5[[#This Row],[Pause/ Zeitausgleich]]),""))</f>
        <v/>
      </c>
      <c r="M339" s="45"/>
      <c r="N339" s="45" t="str">
        <f>IFERROR(IF(VLOOKUP(B339,'Feiertage-Stunden'!$B$2:$B$50,1,0),IF(F339="","",MOD(F339-E339,1)*24-Tabelle5[[#This Row],[Pause/ Zeitausgleich]])),"")</f>
        <v/>
      </c>
      <c r="O339" s="45" t="str">
        <f>IF(ISNUMBER(N339),"",IF(WEEKDAY(Tabelle5[[#This Row],[Datum]],2)=6,"",IF(WEEKDAY(Tabelle5[[#This Row],[Datum]],2)=7,"",IF(H339&gt;=8,"",SUM(8-H339)))))</f>
        <v/>
      </c>
      <c r="P339" s="99"/>
      <c r="Q339" s="99"/>
      <c r="R339" s="46" t="str">
        <f t="shared" si="20"/>
        <v/>
      </c>
      <c r="S339" s="99"/>
      <c r="T339" s="47" t="str">
        <f t="shared" si="21"/>
        <v/>
      </c>
    </row>
    <row r="340" spans="1:20" x14ac:dyDescent="0.3">
      <c r="A340" s="120"/>
      <c r="B340" s="96">
        <f t="shared" si="23"/>
        <v>45258</v>
      </c>
      <c r="C340" s="43" t="str">
        <f>TEXT(Tabelle5[[#This Row],[Datum]],"tt")</f>
        <v>28</v>
      </c>
      <c r="D340" s="43" t="str">
        <f>TEXT(Tabelle5[[#This Row],[Datum]],"TTT")</f>
        <v>Di</v>
      </c>
      <c r="E340" s="71"/>
      <c r="F340" s="71"/>
      <c r="G340" s="45"/>
      <c r="H340" s="49" t="str">
        <f>IF(F340="","",MOD(F340-E340,1)*24-Tabelle5[[#This Row],[Pause/ Zeitausgleich]])</f>
        <v/>
      </c>
      <c r="I340" s="44"/>
      <c r="J340" s="45" t="str">
        <f t="shared" si="22"/>
        <v/>
      </c>
      <c r="K340" s="45" t="str">
        <f>IF(ISNUMBER(N340),"",IF(WEEKDAY(Tabelle5[[#This Row],[Datum]],2)=6,IF(F340="","",MOD(F340-E340,1)*24-Tabelle5[[#This Row],[Pause/ Zeitausgleich]]),""))</f>
        <v/>
      </c>
      <c r="L340" s="45" t="str">
        <f>IF(ISNUMBER(N340),"",IF(WEEKDAY(Tabelle5[[#This Row],[Datum]],2)=7,IF(F340="","",MOD(F340-E340,1)*24-Tabelle5[[#This Row],[Pause/ Zeitausgleich]]),""))</f>
        <v/>
      </c>
      <c r="M340" s="45"/>
      <c r="N340" s="45" t="str">
        <f>IFERROR(IF(VLOOKUP(B340,'Feiertage-Stunden'!$B$2:$B$50,1,0),IF(F340="","",MOD(F340-E340,1)*24-Tabelle5[[#This Row],[Pause/ Zeitausgleich]])),"")</f>
        <v/>
      </c>
      <c r="O340" s="45" t="str">
        <f>IF(ISNUMBER(N340),"",IF(WEEKDAY(Tabelle5[[#This Row],[Datum]],2)=6,"",IF(WEEKDAY(Tabelle5[[#This Row],[Datum]],2)=7,"",IF(H340&gt;=8,"",SUM(8-H340)))))</f>
        <v/>
      </c>
      <c r="P340" s="99"/>
      <c r="Q340" s="99"/>
      <c r="R340" s="46" t="str">
        <f t="shared" si="20"/>
        <v/>
      </c>
      <c r="S340" s="99"/>
      <c r="T340" s="47" t="str">
        <f t="shared" si="21"/>
        <v/>
      </c>
    </row>
    <row r="341" spans="1:20" x14ac:dyDescent="0.3">
      <c r="A341" s="120"/>
      <c r="B341" s="96">
        <f t="shared" si="23"/>
        <v>45259</v>
      </c>
      <c r="C341" s="43" t="str">
        <f>TEXT(Tabelle5[[#This Row],[Datum]],"tt")</f>
        <v>29</v>
      </c>
      <c r="D341" s="43" t="str">
        <f>TEXT(Tabelle5[[#This Row],[Datum]],"TTT")</f>
        <v>Mi</v>
      </c>
      <c r="E341" s="71"/>
      <c r="F341" s="71"/>
      <c r="G341" s="45"/>
      <c r="H341" s="49" t="str">
        <f>IF(F341="","",MOD(F341-E341,1)*24-Tabelle5[[#This Row],[Pause/ Zeitausgleich]])</f>
        <v/>
      </c>
      <c r="I341" s="44"/>
      <c r="J341" s="45" t="str">
        <f t="shared" si="22"/>
        <v/>
      </c>
      <c r="K341" s="45" t="str">
        <f>IF(ISNUMBER(N341),"",IF(WEEKDAY(Tabelle5[[#This Row],[Datum]],2)=6,IF(F341="","",MOD(F341-E341,1)*24-Tabelle5[[#This Row],[Pause/ Zeitausgleich]]),""))</f>
        <v/>
      </c>
      <c r="L341" s="45" t="str">
        <f>IF(ISNUMBER(N341),"",IF(WEEKDAY(Tabelle5[[#This Row],[Datum]],2)=7,IF(F341="","",MOD(F341-E341,1)*24-Tabelle5[[#This Row],[Pause/ Zeitausgleich]]),""))</f>
        <v/>
      </c>
      <c r="M341" s="45"/>
      <c r="N341" s="45" t="str">
        <f>IFERROR(IF(VLOOKUP(B341,'Feiertage-Stunden'!$B$2:$B$50,1,0),IF(F341="","",MOD(F341-E341,1)*24-Tabelle5[[#This Row],[Pause/ Zeitausgleich]])),"")</f>
        <v/>
      </c>
      <c r="O341" s="45" t="str">
        <f>IF(ISNUMBER(N341),"",IF(WEEKDAY(Tabelle5[[#This Row],[Datum]],2)=6,"",IF(WEEKDAY(Tabelle5[[#This Row],[Datum]],2)=7,"",IF(H341&gt;=8,"",SUM(8-H341)))))</f>
        <v/>
      </c>
      <c r="P341" s="99"/>
      <c r="Q341" s="99"/>
      <c r="R341" s="46" t="str">
        <f t="shared" si="20"/>
        <v/>
      </c>
      <c r="S341" s="99"/>
      <c r="T341" s="47" t="str">
        <f t="shared" si="21"/>
        <v/>
      </c>
    </row>
    <row r="342" spans="1:20" x14ac:dyDescent="0.3">
      <c r="A342" s="120"/>
      <c r="B342" s="96">
        <f t="shared" si="23"/>
        <v>45260</v>
      </c>
      <c r="C342" s="43" t="str">
        <f>TEXT(Tabelle5[[#This Row],[Datum]],"tt")</f>
        <v>30</v>
      </c>
      <c r="D342" s="43" t="str">
        <f>TEXT(Tabelle5[[#This Row],[Datum]],"TTT")</f>
        <v>Do</v>
      </c>
      <c r="E342" s="71"/>
      <c r="F342" s="71"/>
      <c r="G342" s="45"/>
      <c r="H342" s="49" t="str">
        <f>IF(F342="","",MOD(F342-E342,1)*24-Tabelle5[[#This Row],[Pause/ Zeitausgleich]])</f>
        <v/>
      </c>
      <c r="I342" s="44"/>
      <c r="J342" s="45" t="str">
        <f t="shared" si="22"/>
        <v/>
      </c>
      <c r="K342" s="45" t="str">
        <f>IF(ISNUMBER(N342),"",IF(WEEKDAY(Tabelle5[[#This Row],[Datum]],2)=6,IF(F342="","",MOD(F342-E342,1)*24-Tabelle5[[#This Row],[Pause/ Zeitausgleich]]),""))</f>
        <v/>
      </c>
      <c r="L342" s="45" t="str">
        <f>IF(ISNUMBER(N342),"",IF(WEEKDAY(Tabelle5[[#This Row],[Datum]],2)=7,IF(F342="","",MOD(F342-E342,1)*24-Tabelle5[[#This Row],[Pause/ Zeitausgleich]]),""))</f>
        <v/>
      </c>
      <c r="M342" s="45"/>
      <c r="N342" s="45" t="str">
        <f>IFERROR(IF(VLOOKUP(B342,'Feiertage-Stunden'!$B$2:$B$50,1,0),IF(F342="","",MOD(F342-E342,1)*24-Tabelle5[[#This Row],[Pause/ Zeitausgleich]])),"")</f>
        <v/>
      </c>
      <c r="O342" s="45" t="str">
        <f>IF(ISNUMBER(N342),"",IF(WEEKDAY(Tabelle5[[#This Row],[Datum]],2)=6,"",IF(WEEKDAY(Tabelle5[[#This Row],[Datum]],2)=7,"",IF(H342&gt;=8,"",SUM(8-H342)))))</f>
        <v/>
      </c>
      <c r="P342" s="99"/>
      <c r="Q342" s="99"/>
      <c r="R342" s="46" t="str">
        <f t="shared" si="20"/>
        <v/>
      </c>
      <c r="S342" s="99"/>
      <c r="T342" s="47" t="str">
        <f t="shared" si="21"/>
        <v/>
      </c>
    </row>
    <row r="343" spans="1:20" x14ac:dyDescent="0.3">
      <c r="A343" s="121" t="str">
        <f>TEXT(B343,"MMMM")</f>
        <v>Dezember</v>
      </c>
      <c r="B343" s="96">
        <f t="shared" si="23"/>
        <v>45261</v>
      </c>
      <c r="C343" s="43" t="str">
        <f>TEXT(Tabelle5[[#This Row],[Datum]],"tt")</f>
        <v>01</v>
      </c>
      <c r="D343" s="43" t="str">
        <f>TEXT(Tabelle5[[#This Row],[Datum]],"TTT")</f>
        <v>Fr</v>
      </c>
      <c r="E343" s="71"/>
      <c r="F343" s="71"/>
      <c r="G343" s="45"/>
      <c r="H343" s="49" t="str">
        <f>IF(F343="","",MOD(F343-E343,1)*24-Tabelle5[[#This Row],[Pause/ Zeitausgleich]])</f>
        <v/>
      </c>
      <c r="I343" s="44"/>
      <c r="J343" s="45" t="str">
        <f t="shared" si="22"/>
        <v/>
      </c>
      <c r="K343" s="45" t="str">
        <f>IF(ISNUMBER(N343),"",IF(WEEKDAY(Tabelle5[[#This Row],[Datum]],2)=6,IF(F343="","",MOD(F343-E343,1)*24-Tabelle5[[#This Row],[Pause/ Zeitausgleich]]),""))</f>
        <v/>
      </c>
      <c r="L343" s="45" t="str">
        <f>IF(ISNUMBER(N343),"",IF(WEEKDAY(Tabelle5[[#This Row],[Datum]],2)=7,IF(F343="","",MOD(F343-E343,1)*24-Tabelle5[[#This Row],[Pause/ Zeitausgleich]]),""))</f>
        <v/>
      </c>
      <c r="M343" s="45"/>
      <c r="N343" s="45" t="str">
        <f>IFERROR(IF(VLOOKUP(B343,'Feiertage-Stunden'!$B$2:$B$50,1,0),IF(F343="","",MOD(F343-E343,1)*24-Tabelle5[[#This Row],[Pause/ Zeitausgleich]])),"")</f>
        <v/>
      </c>
      <c r="O343" s="45" t="str">
        <f>IF(ISNUMBER(N343),"",IF(WEEKDAY(Tabelle5[[#This Row],[Datum]],2)=6,"",IF(WEEKDAY(Tabelle5[[#This Row],[Datum]],2)=7,"",IF(H343&gt;=8,"",SUM(8-H343)))))</f>
        <v/>
      </c>
      <c r="P343" s="99"/>
      <c r="Q343" s="99"/>
      <c r="R343" s="46" t="str">
        <f t="shared" si="20"/>
        <v/>
      </c>
      <c r="S343" s="99"/>
      <c r="T343" s="47" t="str">
        <f t="shared" si="21"/>
        <v/>
      </c>
    </row>
    <row r="344" spans="1:20" x14ac:dyDescent="0.3">
      <c r="A344" s="121"/>
      <c r="B344" s="96">
        <f t="shared" si="23"/>
        <v>45262</v>
      </c>
      <c r="C344" s="43" t="str">
        <f>TEXT(Tabelle5[[#This Row],[Datum]],"tt")</f>
        <v>02</v>
      </c>
      <c r="D344" s="43" t="str">
        <f>TEXT(Tabelle5[[#This Row],[Datum]],"TTT")</f>
        <v>Sa</v>
      </c>
      <c r="E344" s="71"/>
      <c r="F344" s="71"/>
      <c r="G344" s="45"/>
      <c r="H344" s="49" t="str">
        <f>IF(F344="","",MOD(F344-E344,1)*24-Tabelle5[[#This Row],[Pause/ Zeitausgleich]])</f>
        <v/>
      </c>
      <c r="I344" s="44"/>
      <c r="J344" s="45" t="str">
        <f t="shared" si="22"/>
        <v/>
      </c>
      <c r="K344" s="45" t="str">
        <f>IF(ISNUMBER(N344),"",IF(WEEKDAY(Tabelle5[[#This Row],[Datum]],2)=6,IF(F344="","",MOD(F344-E344,1)*24-Tabelle5[[#This Row],[Pause/ Zeitausgleich]]),""))</f>
        <v/>
      </c>
      <c r="L344" s="45" t="str">
        <f>IF(ISNUMBER(N344),"",IF(WEEKDAY(Tabelle5[[#This Row],[Datum]],2)=7,IF(F344="","",MOD(F344-E344,1)*24-Tabelle5[[#This Row],[Pause/ Zeitausgleich]]),""))</f>
        <v/>
      </c>
      <c r="M344" s="45"/>
      <c r="N344" s="45" t="str">
        <f>IFERROR(IF(VLOOKUP(B344,'Feiertage-Stunden'!$B$2:$B$50,1,0),IF(F344="","",MOD(F344-E344,1)*24-Tabelle5[[#This Row],[Pause/ Zeitausgleich]])),"")</f>
        <v/>
      </c>
      <c r="O344" s="45" t="str">
        <f>IF(ISNUMBER(N344),"",IF(WEEKDAY(Tabelle5[[#This Row],[Datum]],2)=6,"",IF(WEEKDAY(Tabelle5[[#This Row],[Datum]],2)=7,"",IF(H344&gt;=8,"",SUM(8-H344)))))</f>
        <v/>
      </c>
      <c r="P344" s="99"/>
      <c r="Q344" s="99"/>
      <c r="R344" s="46" t="str">
        <f t="shared" si="20"/>
        <v/>
      </c>
      <c r="S344" s="99"/>
      <c r="T344" s="47" t="str">
        <f t="shared" si="21"/>
        <v/>
      </c>
    </row>
    <row r="345" spans="1:20" x14ac:dyDescent="0.3">
      <c r="A345" s="121"/>
      <c r="B345" s="96">
        <f t="shared" si="23"/>
        <v>45263</v>
      </c>
      <c r="C345" s="43" t="str">
        <f>TEXT(Tabelle5[[#This Row],[Datum]],"tt")</f>
        <v>03</v>
      </c>
      <c r="D345" s="43" t="str">
        <f>TEXT(Tabelle5[[#This Row],[Datum]],"TTT")</f>
        <v>So</v>
      </c>
      <c r="E345" s="71"/>
      <c r="F345" s="71"/>
      <c r="G345" s="45"/>
      <c r="H345" s="49" t="str">
        <f>IF(F345="","",MOD(F345-E345,1)*24-Tabelle5[[#This Row],[Pause/ Zeitausgleich]])</f>
        <v/>
      </c>
      <c r="I345" s="44"/>
      <c r="J345" s="45" t="str">
        <f t="shared" si="22"/>
        <v/>
      </c>
      <c r="K345" s="45" t="str">
        <f>IF(ISNUMBER(N345),"",IF(WEEKDAY(Tabelle5[[#This Row],[Datum]],2)=6,IF(F345="","",MOD(F345-E345,1)*24-Tabelle5[[#This Row],[Pause/ Zeitausgleich]]),""))</f>
        <v/>
      </c>
      <c r="L345" s="45" t="str">
        <f>IF(ISNUMBER(N345),"",IF(WEEKDAY(Tabelle5[[#This Row],[Datum]],2)=7,IF(F345="","",MOD(F345-E345,1)*24-Tabelle5[[#This Row],[Pause/ Zeitausgleich]]),""))</f>
        <v/>
      </c>
      <c r="M345" s="45"/>
      <c r="N345" s="45" t="str">
        <f>IFERROR(IF(VLOOKUP(B345,'Feiertage-Stunden'!$B$2:$B$50,1,0),IF(F345="","",MOD(F345-E345,1)*24-Tabelle5[[#This Row],[Pause/ Zeitausgleich]])),"")</f>
        <v/>
      </c>
      <c r="O345" s="45" t="str">
        <f>IF(ISNUMBER(N345),"",IF(WEEKDAY(Tabelle5[[#This Row],[Datum]],2)=6,"",IF(WEEKDAY(Tabelle5[[#This Row],[Datum]],2)=7,"",IF(H345&gt;=8,"",SUM(8-H345)))))</f>
        <v/>
      </c>
      <c r="P345" s="99"/>
      <c r="Q345" s="99"/>
      <c r="R345" s="46" t="str">
        <f t="shared" si="20"/>
        <v/>
      </c>
      <c r="S345" s="99"/>
      <c r="T345" s="47" t="str">
        <f t="shared" si="21"/>
        <v/>
      </c>
    </row>
    <row r="346" spans="1:20" x14ac:dyDescent="0.3">
      <c r="A346" s="121"/>
      <c r="B346" s="96">
        <f t="shared" si="23"/>
        <v>45264</v>
      </c>
      <c r="C346" s="43" t="str">
        <f>TEXT(Tabelle5[[#This Row],[Datum]],"tt")</f>
        <v>04</v>
      </c>
      <c r="D346" s="43" t="str">
        <f>TEXT(Tabelle5[[#This Row],[Datum]],"TTT")</f>
        <v>Mo</v>
      </c>
      <c r="E346" s="71"/>
      <c r="F346" s="71"/>
      <c r="G346" s="45"/>
      <c r="H346" s="49" t="str">
        <f>IF(F346="","",MOD(F346-E346,1)*24-Tabelle5[[#This Row],[Pause/ Zeitausgleich]])</f>
        <v/>
      </c>
      <c r="I346" s="44"/>
      <c r="J346" s="45" t="str">
        <f t="shared" si="22"/>
        <v/>
      </c>
      <c r="K346" s="45" t="str">
        <f>IF(ISNUMBER(N346),"",IF(WEEKDAY(Tabelle5[[#This Row],[Datum]],2)=6,IF(F346="","",MOD(F346-E346,1)*24-Tabelle5[[#This Row],[Pause/ Zeitausgleich]]),""))</f>
        <v/>
      </c>
      <c r="L346" s="45" t="str">
        <f>IF(ISNUMBER(N346),"",IF(WEEKDAY(Tabelle5[[#This Row],[Datum]],2)=7,IF(F346="","",MOD(F346-E346,1)*24-Tabelle5[[#This Row],[Pause/ Zeitausgleich]]),""))</f>
        <v/>
      </c>
      <c r="M346" s="45"/>
      <c r="N346" s="45" t="str">
        <f>IFERROR(IF(VLOOKUP(B346,'Feiertage-Stunden'!$B$2:$B$50,1,0),IF(F346="","",MOD(F346-E346,1)*24-Tabelle5[[#This Row],[Pause/ Zeitausgleich]])),"")</f>
        <v/>
      </c>
      <c r="O346" s="45" t="str">
        <f>IF(ISNUMBER(N346),"",IF(WEEKDAY(Tabelle5[[#This Row],[Datum]],2)=6,"",IF(WEEKDAY(Tabelle5[[#This Row],[Datum]],2)=7,"",IF(H346&gt;=8,"",SUM(8-H346)))))</f>
        <v/>
      </c>
      <c r="P346" s="99"/>
      <c r="Q346" s="99"/>
      <c r="R346" s="46" t="str">
        <f t="shared" si="20"/>
        <v/>
      </c>
      <c r="S346" s="99"/>
      <c r="T346" s="47" t="str">
        <f t="shared" si="21"/>
        <v/>
      </c>
    </row>
    <row r="347" spans="1:20" x14ac:dyDescent="0.3">
      <c r="A347" s="121"/>
      <c r="B347" s="96">
        <f t="shared" si="23"/>
        <v>45265</v>
      </c>
      <c r="C347" s="43" t="str">
        <f>TEXT(Tabelle5[[#This Row],[Datum]],"tt")</f>
        <v>05</v>
      </c>
      <c r="D347" s="43" t="str">
        <f>TEXT(Tabelle5[[#This Row],[Datum]],"TTT")</f>
        <v>Di</v>
      </c>
      <c r="E347" s="71"/>
      <c r="F347" s="71"/>
      <c r="G347" s="45"/>
      <c r="H347" s="49" t="str">
        <f>IF(F347="","",MOD(F347-E347,1)*24-Tabelle5[[#This Row],[Pause/ Zeitausgleich]])</f>
        <v/>
      </c>
      <c r="I347" s="44"/>
      <c r="J347" s="45" t="str">
        <f t="shared" si="22"/>
        <v/>
      </c>
      <c r="K347" s="45" t="str">
        <f>IF(ISNUMBER(N347),"",IF(WEEKDAY(Tabelle5[[#This Row],[Datum]],2)=6,IF(F347="","",MOD(F347-E347,1)*24-Tabelle5[[#This Row],[Pause/ Zeitausgleich]]),""))</f>
        <v/>
      </c>
      <c r="L347" s="45" t="str">
        <f>IF(ISNUMBER(N347),"",IF(WEEKDAY(Tabelle5[[#This Row],[Datum]],2)=7,IF(F347="","",MOD(F347-E347,1)*24-Tabelle5[[#This Row],[Pause/ Zeitausgleich]]),""))</f>
        <v/>
      </c>
      <c r="M347" s="45"/>
      <c r="N347" s="45" t="str">
        <f>IFERROR(IF(VLOOKUP(B347,'Feiertage-Stunden'!$B$2:$B$50,1,0),IF(F347="","",MOD(F347-E347,1)*24-Tabelle5[[#This Row],[Pause/ Zeitausgleich]])),"")</f>
        <v/>
      </c>
      <c r="O347" s="45" t="str">
        <f>IF(ISNUMBER(N347),"",IF(WEEKDAY(Tabelle5[[#This Row],[Datum]],2)=6,"",IF(WEEKDAY(Tabelle5[[#This Row],[Datum]],2)=7,"",IF(H347&gt;=8,"",SUM(8-H347)))))</f>
        <v/>
      </c>
      <c r="P347" s="99"/>
      <c r="Q347" s="99"/>
      <c r="R347" s="46" t="str">
        <f t="shared" si="20"/>
        <v/>
      </c>
      <c r="S347" s="99"/>
      <c r="T347" s="47" t="str">
        <f t="shared" si="21"/>
        <v/>
      </c>
    </row>
    <row r="348" spans="1:20" x14ac:dyDescent="0.3">
      <c r="A348" s="121"/>
      <c r="B348" s="96">
        <f t="shared" si="23"/>
        <v>45266</v>
      </c>
      <c r="C348" s="43" t="str">
        <f>TEXT(Tabelle5[[#This Row],[Datum]],"tt")</f>
        <v>06</v>
      </c>
      <c r="D348" s="43" t="str">
        <f>TEXT(Tabelle5[[#This Row],[Datum]],"TTT")</f>
        <v>Mi</v>
      </c>
      <c r="E348" s="71"/>
      <c r="F348" s="71"/>
      <c r="G348" s="45"/>
      <c r="H348" s="49" t="str">
        <f>IF(F348="","",MOD(F348-E348,1)*24-Tabelle5[[#This Row],[Pause/ Zeitausgleich]])</f>
        <v/>
      </c>
      <c r="I348" s="44"/>
      <c r="J348" s="45" t="str">
        <f t="shared" si="22"/>
        <v/>
      </c>
      <c r="K348" s="45" t="str">
        <f>IF(ISNUMBER(N348),"",IF(WEEKDAY(Tabelle5[[#This Row],[Datum]],2)=6,IF(F348="","",MOD(F348-E348,1)*24-Tabelle5[[#This Row],[Pause/ Zeitausgleich]]),""))</f>
        <v/>
      </c>
      <c r="L348" s="45" t="str">
        <f>IF(ISNUMBER(N348),"",IF(WEEKDAY(Tabelle5[[#This Row],[Datum]],2)=7,IF(F348="","",MOD(F348-E348,1)*24-Tabelle5[[#This Row],[Pause/ Zeitausgleich]]),""))</f>
        <v/>
      </c>
      <c r="M348" s="45"/>
      <c r="N348" s="45" t="str">
        <f>IFERROR(IF(VLOOKUP(B348,'Feiertage-Stunden'!$B$2:$B$50,1,0),IF(F348="","",MOD(F348-E348,1)*24-Tabelle5[[#This Row],[Pause/ Zeitausgleich]])),"")</f>
        <v/>
      </c>
      <c r="O348" s="45" t="str">
        <f>IF(ISNUMBER(N348),"",IF(WEEKDAY(Tabelle5[[#This Row],[Datum]],2)=6,"",IF(WEEKDAY(Tabelle5[[#This Row],[Datum]],2)=7,"",IF(H348&gt;=8,"",SUM(8-H348)))))</f>
        <v/>
      </c>
      <c r="P348" s="99"/>
      <c r="Q348" s="99"/>
      <c r="R348" s="46" t="str">
        <f t="shared" si="20"/>
        <v/>
      </c>
      <c r="S348" s="99"/>
      <c r="T348" s="47" t="str">
        <f t="shared" si="21"/>
        <v/>
      </c>
    </row>
    <row r="349" spans="1:20" x14ac:dyDescent="0.3">
      <c r="A349" s="121"/>
      <c r="B349" s="96">
        <f t="shared" si="23"/>
        <v>45267</v>
      </c>
      <c r="C349" s="43" t="str">
        <f>TEXT(Tabelle5[[#This Row],[Datum]],"tt")</f>
        <v>07</v>
      </c>
      <c r="D349" s="43" t="str">
        <f>TEXT(Tabelle5[[#This Row],[Datum]],"TTT")</f>
        <v>Do</v>
      </c>
      <c r="E349" s="71"/>
      <c r="F349" s="71"/>
      <c r="G349" s="45"/>
      <c r="H349" s="49" t="str">
        <f>IF(F349="","",MOD(F349-E349,1)*24-Tabelle5[[#This Row],[Pause/ Zeitausgleich]])</f>
        <v/>
      </c>
      <c r="I349" s="44"/>
      <c r="J349" s="45" t="str">
        <f t="shared" si="22"/>
        <v/>
      </c>
      <c r="K349" s="45" t="str">
        <f>IF(ISNUMBER(N349),"",IF(WEEKDAY(Tabelle5[[#This Row],[Datum]],2)=6,IF(F349="","",MOD(F349-E349,1)*24-Tabelle5[[#This Row],[Pause/ Zeitausgleich]]),""))</f>
        <v/>
      </c>
      <c r="L349" s="45" t="str">
        <f>IF(ISNUMBER(N349),"",IF(WEEKDAY(Tabelle5[[#This Row],[Datum]],2)=7,IF(F349="","",MOD(F349-E349,1)*24-Tabelle5[[#This Row],[Pause/ Zeitausgleich]]),""))</f>
        <v/>
      </c>
      <c r="M349" s="45"/>
      <c r="N349" s="45" t="str">
        <f>IFERROR(IF(VLOOKUP(B349,'Feiertage-Stunden'!$B$2:$B$50,1,0),IF(F349="","",MOD(F349-E349,1)*24-Tabelle5[[#This Row],[Pause/ Zeitausgleich]])),"")</f>
        <v/>
      </c>
      <c r="O349" s="45" t="str">
        <f>IF(ISNUMBER(N349),"",IF(WEEKDAY(Tabelle5[[#This Row],[Datum]],2)=6,"",IF(WEEKDAY(Tabelle5[[#This Row],[Datum]],2)=7,"",IF(H349&gt;=8,"",SUM(8-H349)))))</f>
        <v/>
      </c>
      <c r="P349" s="99"/>
      <c r="Q349" s="99"/>
      <c r="R349" s="46" t="str">
        <f t="shared" si="20"/>
        <v/>
      </c>
      <c r="S349" s="99"/>
      <c r="T349" s="47" t="str">
        <f t="shared" si="21"/>
        <v/>
      </c>
    </row>
    <row r="350" spans="1:20" x14ac:dyDescent="0.3">
      <c r="A350" s="121"/>
      <c r="B350" s="96">
        <f t="shared" si="23"/>
        <v>45268</v>
      </c>
      <c r="C350" s="43" t="str">
        <f>TEXT(Tabelle5[[#This Row],[Datum]],"tt")</f>
        <v>08</v>
      </c>
      <c r="D350" s="43" t="str">
        <f>TEXT(Tabelle5[[#This Row],[Datum]],"TTT")</f>
        <v>Fr</v>
      </c>
      <c r="E350" s="71"/>
      <c r="F350" s="71"/>
      <c r="G350" s="45"/>
      <c r="H350" s="49" t="str">
        <f>IF(F350="","",MOD(F350-E350,1)*24-Tabelle5[[#This Row],[Pause/ Zeitausgleich]])</f>
        <v/>
      </c>
      <c r="I350" s="44"/>
      <c r="J350" s="45" t="str">
        <f t="shared" si="22"/>
        <v/>
      </c>
      <c r="K350" s="45" t="str">
        <f>IF(ISNUMBER(N350),"",IF(WEEKDAY(Tabelle5[[#This Row],[Datum]],2)=6,IF(F350="","",MOD(F350-E350,1)*24-Tabelle5[[#This Row],[Pause/ Zeitausgleich]]),""))</f>
        <v/>
      </c>
      <c r="L350" s="45" t="str">
        <f>IF(ISNUMBER(N350),"",IF(WEEKDAY(Tabelle5[[#This Row],[Datum]],2)=7,IF(F350="","",MOD(F350-E350,1)*24-Tabelle5[[#This Row],[Pause/ Zeitausgleich]]),""))</f>
        <v/>
      </c>
      <c r="M350" s="45"/>
      <c r="N350" s="45" t="str">
        <f>IFERROR(IF(VLOOKUP(B350,'Feiertage-Stunden'!$B$2:$B$50,1,0),IF(F350="","",MOD(F350-E350,1)*24-Tabelle5[[#This Row],[Pause/ Zeitausgleich]])),"")</f>
        <v/>
      </c>
      <c r="O350" s="45" t="str">
        <f>IF(ISNUMBER(N350),"",IF(WEEKDAY(Tabelle5[[#This Row],[Datum]],2)=6,"",IF(WEEKDAY(Tabelle5[[#This Row],[Datum]],2)=7,"",IF(H350&gt;=8,"",SUM(8-H350)))))</f>
        <v/>
      </c>
      <c r="P350" s="99"/>
      <c r="Q350" s="99"/>
      <c r="R350" s="46" t="str">
        <f t="shared" si="20"/>
        <v/>
      </c>
      <c r="S350" s="99"/>
      <c r="T350" s="47" t="str">
        <f t="shared" si="21"/>
        <v/>
      </c>
    </row>
    <row r="351" spans="1:20" x14ac:dyDescent="0.3">
      <c r="A351" s="121"/>
      <c r="B351" s="96">
        <f t="shared" si="23"/>
        <v>45269</v>
      </c>
      <c r="C351" s="43" t="str">
        <f>TEXT(Tabelle5[[#This Row],[Datum]],"tt")</f>
        <v>09</v>
      </c>
      <c r="D351" s="43" t="str">
        <f>TEXT(Tabelle5[[#This Row],[Datum]],"TTT")</f>
        <v>Sa</v>
      </c>
      <c r="E351" s="71"/>
      <c r="F351" s="71"/>
      <c r="G351" s="45"/>
      <c r="H351" s="49" t="str">
        <f>IF(F351="","",MOD(F351-E351,1)*24-Tabelle5[[#This Row],[Pause/ Zeitausgleich]])</f>
        <v/>
      </c>
      <c r="I351" s="44"/>
      <c r="J351" s="45" t="str">
        <f t="shared" si="22"/>
        <v/>
      </c>
      <c r="K351" s="45" t="str">
        <f>IF(ISNUMBER(N351),"",IF(WEEKDAY(Tabelle5[[#This Row],[Datum]],2)=6,IF(F351="","",MOD(F351-E351,1)*24-Tabelle5[[#This Row],[Pause/ Zeitausgleich]]),""))</f>
        <v/>
      </c>
      <c r="L351" s="45" t="str">
        <f>IF(ISNUMBER(N351),"",IF(WEEKDAY(Tabelle5[[#This Row],[Datum]],2)=7,IF(F351="","",MOD(F351-E351,1)*24-Tabelle5[[#This Row],[Pause/ Zeitausgleich]]),""))</f>
        <v/>
      </c>
      <c r="M351" s="45"/>
      <c r="N351" s="45" t="str">
        <f>IFERROR(IF(VLOOKUP(B351,'Feiertage-Stunden'!$B$2:$B$50,1,0),IF(F351="","",MOD(F351-E351,1)*24-Tabelle5[[#This Row],[Pause/ Zeitausgleich]])),"")</f>
        <v/>
      </c>
      <c r="O351" s="45" t="str">
        <f>IF(ISNUMBER(N351),"",IF(WEEKDAY(Tabelle5[[#This Row],[Datum]],2)=6,"",IF(WEEKDAY(Tabelle5[[#This Row],[Datum]],2)=7,"",IF(H351&gt;=8,"",SUM(8-H351)))))</f>
        <v/>
      </c>
      <c r="P351" s="99"/>
      <c r="Q351" s="99"/>
      <c r="R351" s="46" t="str">
        <f t="shared" si="20"/>
        <v/>
      </c>
      <c r="S351" s="99"/>
      <c r="T351" s="47" t="str">
        <f t="shared" si="21"/>
        <v/>
      </c>
    </row>
    <row r="352" spans="1:20" x14ac:dyDescent="0.3">
      <c r="A352" s="121"/>
      <c r="B352" s="96">
        <f t="shared" si="23"/>
        <v>45270</v>
      </c>
      <c r="C352" s="43" t="str">
        <f>TEXT(Tabelle5[[#This Row],[Datum]],"tt")</f>
        <v>10</v>
      </c>
      <c r="D352" s="43" t="str">
        <f>TEXT(Tabelle5[[#This Row],[Datum]],"TTT")</f>
        <v>So</v>
      </c>
      <c r="E352" s="71"/>
      <c r="F352" s="71"/>
      <c r="G352" s="45"/>
      <c r="H352" s="49" t="str">
        <f>IF(F352="","",MOD(F352-E352,1)*24-Tabelle5[[#This Row],[Pause/ Zeitausgleich]])</f>
        <v/>
      </c>
      <c r="I352" s="44"/>
      <c r="J352" s="45" t="str">
        <f t="shared" si="22"/>
        <v/>
      </c>
      <c r="K352" s="45" t="str">
        <f>IF(ISNUMBER(N352),"",IF(WEEKDAY(Tabelle5[[#This Row],[Datum]],2)=6,IF(F352="","",MOD(F352-E352,1)*24-Tabelle5[[#This Row],[Pause/ Zeitausgleich]]),""))</f>
        <v/>
      </c>
      <c r="L352" s="45" t="str">
        <f>IF(ISNUMBER(N352),"",IF(WEEKDAY(Tabelle5[[#This Row],[Datum]],2)=7,IF(F352="","",MOD(F352-E352,1)*24-Tabelle5[[#This Row],[Pause/ Zeitausgleich]]),""))</f>
        <v/>
      </c>
      <c r="M352" s="45"/>
      <c r="N352" s="45" t="str">
        <f>IFERROR(IF(VLOOKUP(B352,'Feiertage-Stunden'!$B$2:$B$50,1,0),IF(F352="","",MOD(F352-E352,1)*24-Tabelle5[[#This Row],[Pause/ Zeitausgleich]])),"")</f>
        <v/>
      </c>
      <c r="O352" s="45" t="str">
        <f>IF(ISNUMBER(N352),"",IF(WEEKDAY(Tabelle5[[#This Row],[Datum]],2)=6,"",IF(WEEKDAY(Tabelle5[[#This Row],[Datum]],2)=7,"",IF(H352&gt;=8,"",SUM(8-H352)))))</f>
        <v/>
      </c>
      <c r="P352" s="99"/>
      <c r="Q352" s="99"/>
      <c r="R352" s="46" t="str">
        <f t="shared" si="20"/>
        <v/>
      </c>
      <c r="S352" s="99"/>
      <c r="T352" s="47" t="str">
        <f t="shared" si="21"/>
        <v/>
      </c>
    </row>
    <row r="353" spans="1:20" x14ac:dyDescent="0.3">
      <c r="A353" s="121"/>
      <c r="B353" s="96">
        <f t="shared" si="23"/>
        <v>45271</v>
      </c>
      <c r="C353" s="43" t="str">
        <f>TEXT(Tabelle5[[#This Row],[Datum]],"tt")</f>
        <v>11</v>
      </c>
      <c r="D353" s="43" t="str">
        <f>TEXT(Tabelle5[[#This Row],[Datum]],"TTT")</f>
        <v>Mo</v>
      </c>
      <c r="E353" s="71"/>
      <c r="F353" s="71"/>
      <c r="G353" s="45"/>
      <c r="H353" s="49" t="str">
        <f>IF(F353="","",MOD(F353-E353,1)*24-Tabelle5[[#This Row],[Pause/ Zeitausgleich]])</f>
        <v/>
      </c>
      <c r="I353" s="44"/>
      <c r="J353" s="45" t="str">
        <f t="shared" si="22"/>
        <v/>
      </c>
      <c r="K353" s="45" t="str">
        <f>IF(ISNUMBER(N353),"",IF(WEEKDAY(Tabelle5[[#This Row],[Datum]],2)=6,IF(F353="","",MOD(F353-E353,1)*24-Tabelle5[[#This Row],[Pause/ Zeitausgleich]]),""))</f>
        <v/>
      </c>
      <c r="L353" s="45" t="str">
        <f>IF(ISNUMBER(N353),"",IF(WEEKDAY(Tabelle5[[#This Row],[Datum]],2)=7,IF(F353="","",MOD(F353-E353,1)*24-Tabelle5[[#This Row],[Pause/ Zeitausgleich]]),""))</f>
        <v/>
      </c>
      <c r="M353" s="45"/>
      <c r="N353" s="45" t="str">
        <f>IFERROR(IF(VLOOKUP(B353,'Feiertage-Stunden'!$B$2:$B$50,1,0),IF(F353="","",MOD(F353-E353,1)*24-Tabelle5[[#This Row],[Pause/ Zeitausgleich]])),"")</f>
        <v/>
      </c>
      <c r="O353" s="45" t="str">
        <f>IF(ISNUMBER(N353),"",IF(WEEKDAY(Tabelle5[[#This Row],[Datum]],2)=6,"",IF(WEEKDAY(Tabelle5[[#This Row],[Datum]],2)=7,"",IF(H353&gt;=8,"",SUM(8-H353)))))</f>
        <v/>
      </c>
      <c r="P353" s="99"/>
      <c r="Q353" s="99"/>
      <c r="R353" s="46" t="str">
        <f t="shared" si="20"/>
        <v/>
      </c>
      <c r="S353" s="99"/>
      <c r="T353" s="47" t="str">
        <f t="shared" si="21"/>
        <v/>
      </c>
    </row>
    <row r="354" spans="1:20" x14ac:dyDescent="0.3">
      <c r="A354" s="121"/>
      <c r="B354" s="96">
        <f t="shared" si="23"/>
        <v>45272</v>
      </c>
      <c r="C354" s="43" t="str">
        <f>TEXT(Tabelle5[[#This Row],[Datum]],"tt")</f>
        <v>12</v>
      </c>
      <c r="D354" s="43" t="str">
        <f>TEXT(Tabelle5[[#This Row],[Datum]],"TTT")</f>
        <v>Di</v>
      </c>
      <c r="E354" s="71"/>
      <c r="F354" s="71"/>
      <c r="G354" s="45"/>
      <c r="H354" s="49" t="str">
        <f>IF(F354="","",MOD(F354-E354,1)*24-Tabelle5[[#This Row],[Pause/ Zeitausgleich]])</f>
        <v/>
      </c>
      <c r="I354" s="44"/>
      <c r="J354" s="45" t="str">
        <f t="shared" si="22"/>
        <v/>
      </c>
      <c r="K354" s="45" t="str">
        <f>IF(ISNUMBER(N354),"",IF(WEEKDAY(Tabelle5[[#This Row],[Datum]],2)=6,IF(F354="","",MOD(F354-E354,1)*24-Tabelle5[[#This Row],[Pause/ Zeitausgleich]]),""))</f>
        <v/>
      </c>
      <c r="L354" s="45" t="str">
        <f>IF(ISNUMBER(N354),"",IF(WEEKDAY(Tabelle5[[#This Row],[Datum]],2)=7,IF(F354="","",MOD(F354-E354,1)*24-Tabelle5[[#This Row],[Pause/ Zeitausgleich]]),""))</f>
        <v/>
      </c>
      <c r="M354" s="45"/>
      <c r="N354" s="45" t="str">
        <f>IFERROR(IF(VLOOKUP(B354,'Feiertage-Stunden'!$B$2:$B$50,1,0),IF(F354="","",MOD(F354-E354,1)*24-Tabelle5[[#This Row],[Pause/ Zeitausgleich]])),"")</f>
        <v/>
      </c>
      <c r="O354" s="45" t="str">
        <f>IF(ISNUMBER(N354),"",IF(WEEKDAY(Tabelle5[[#This Row],[Datum]],2)=6,"",IF(WEEKDAY(Tabelle5[[#This Row],[Datum]],2)=7,"",IF(H354&gt;=8,"",SUM(8-H354)))))</f>
        <v/>
      </c>
      <c r="P354" s="99"/>
      <c r="Q354" s="99"/>
      <c r="R354" s="46" t="str">
        <f t="shared" si="20"/>
        <v/>
      </c>
      <c r="S354" s="99"/>
      <c r="T354" s="47" t="str">
        <f t="shared" si="21"/>
        <v/>
      </c>
    </row>
    <row r="355" spans="1:20" x14ac:dyDescent="0.3">
      <c r="A355" s="121"/>
      <c r="B355" s="96">
        <f t="shared" si="23"/>
        <v>45273</v>
      </c>
      <c r="C355" s="43" t="str">
        <f>TEXT(Tabelle5[[#This Row],[Datum]],"tt")</f>
        <v>13</v>
      </c>
      <c r="D355" s="43" t="str">
        <f>TEXT(Tabelle5[[#This Row],[Datum]],"TTT")</f>
        <v>Mi</v>
      </c>
      <c r="E355" s="71"/>
      <c r="F355" s="71"/>
      <c r="G355" s="45"/>
      <c r="H355" s="49" t="str">
        <f>IF(F355="","",MOD(F355-E355,1)*24-Tabelle5[[#This Row],[Pause/ Zeitausgleich]])</f>
        <v/>
      </c>
      <c r="I355" s="44"/>
      <c r="J355" s="45" t="str">
        <f t="shared" si="22"/>
        <v/>
      </c>
      <c r="K355" s="45" t="str">
        <f>IF(ISNUMBER(N355),"",IF(WEEKDAY(Tabelle5[[#This Row],[Datum]],2)=6,IF(F355="","",MOD(F355-E355,1)*24-Tabelle5[[#This Row],[Pause/ Zeitausgleich]]),""))</f>
        <v/>
      </c>
      <c r="L355" s="45" t="str">
        <f>IF(ISNUMBER(N355),"",IF(WEEKDAY(Tabelle5[[#This Row],[Datum]],2)=7,IF(F355="","",MOD(F355-E355,1)*24-Tabelle5[[#This Row],[Pause/ Zeitausgleich]]),""))</f>
        <v/>
      </c>
      <c r="M355" s="45"/>
      <c r="N355" s="45" t="str">
        <f>IFERROR(IF(VLOOKUP(B355,'Feiertage-Stunden'!$B$2:$B$50,1,0),IF(F355="","",MOD(F355-E355,1)*24-Tabelle5[[#This Row],[Pause/ Zeitausgleich]])),"")</f>
        <v/>
      </c>
      <c r="O355" s="45" t="str">
        <f>IF(ISNUMBER(N355),"",IF(WEEKDAY(Tabelle5[[#This Row],[Datum]],2)=6,"",IF(WEEKDAY(Tabelle5[[#This Row],[Datum]],2)=7,"",IF(H355&gt;=8,"",SUM(8-H355)))))</f>
        <v/>
      </c>
      <c r="P355" s="99"/>
      <c r="Q355" s="99"/>
      <c r="R355" s="46" t="str">
        <f t="shared" si="20"/>
        <v/>
      </c>
      <c r="S355" s="99"/>
      <c r="T355" s="47" t="str">
        <f t="shared" si="21"/>
        <v/>
      </c>
    </row>
    <row r="356" spans="1:20" x14ac:dyDescent="0.3">
      <c r="A356" s="121"/>
      <c r="B356" s="96">
        <f t="shared" si="23"/>
        <v>45274</v>
      </c>
      <c r="C356" s="43" t="str">
        <f>TEXT(Tabelle5[[#This Row],[Datum]],"tt")</f>
        <v>14</v>
      </c>
      <c r="D356" s="43" t="str">
        <f>TEXT(Tabelle5[[#This Row],[Datum]],"TTT")</f>
        <v>Do</v>
      </c>
      <c r="E356" s="71"/>
      <c r="F356" s="71"/>
      <c r="G356" s="45"/>
      <c r="H356" s="49" t="str">
        <f>IF(F356="","",MOD(F356-E356,1)*24-Tabelle5[[#This Row],[Pause/ Zeitausgleich]])</f>
        <v/>
      </c>
      <c r="I356" s="44"/>
      <c r="J356" s="45" t="str">
        <f t="shared" si="22"/>
        <v/>
      </c>
      <c r="K356" s="45" t="str">
        <f>IF(ISNUMBER(N356),"",IF(WEEKDAY(Tabelle5[[#This Row],[Datum]],2)=6,IF(F356="","",MOD(F356-E356,1)*24-Tabelle5[[#This Row],[Pause/ Zeitausgleich]]),""))</f>
        <v/>
      </c>
      <c r="L356" s="45" t="str">
        <f>IF(ISNUMBER(N356),"",IF(WEEKDAY(Tabelle5[[#This Row],[Datum]],2)=7,IF(F356="","",MOD(F356-E356,1)*24-Tabelle5[[#This Row],[Pause/ Zeitausgleich]]),""))</f>
        <v/>
      </c>
      <c r="M356" s="45"/>
      <c r="N356" s="45" t="str">
        <f>IFERROR(IF(VLOOKUP(B356,'Feiertage-Stunden'!$B$2:$B$50,1,0),IF(F356="","",MOD(F356-E356,1)*24-Tabelle5[[#This Row],[Pause/ Zeitausgleich]])),"")</f>
        <v/>
      </c>
      <c r="O356" s="45" t="str">
        <f>IF(ISNUMBER(N356),"",IF(WEEKDAY(Tabelle5[[#This Row],[Datum]],2)=6,"",IF(WEEKDAY(Tabelle5[[#This Row],[Datum]],2)=7,"",IF(H356&gt;=8,"",SUM(8-H356)))))</f>
        <v/>
      </c>
      <c r="P356" s="99"/>
      <c r="Q356" s="99"/>
      <c r="R356" s="46" t="str">
        <f t="shared" si="20"/>
        <v/>
      </c>
      <c r="S356" s="99"/>
      <c r="T356" s="47" t="str">
        <f t="shared" si="21"/>
        <v/>
      </c>
    </row>
    <row r="357" spans="1:20" x14ac:dyDescent="0.3">
      <c r="A357" s="121"/>
      <c r="B357" s="96">
        <f t="shared" si="23"/>
        <v>45275</v>
      </c>
      <c r="C357" s="43" t="str">
        <f>TEXT(Tabelle5[[#This Row],[Datum]],"tt")</f>
        <v>15</v>
      </c>
      <c r="D357" s="43" t="str">
        <f>TEXT(Tabelle5[[#This Row],[Datum]],"TTT")</f>
        <v>Fr</v>
      </c>
      <c r="E357" s="71"/>
      <c r="F357" s="71"/>
      <c r="G357" s="45"/>
      <c r="H357" s="49" t="str">
        <f>IF(F357="","",MOD(F357-E357,1)*24-Tabelle5[[#This Row],[Pause/ Zeitausgleich]])</f>
        <v/>
      </c>
      <c r="I357" s="44"/>
      <c r="J357" s="45" t="str">
        <f t="shared" si="22"/>
        <v/>
      </c>
      <c r="K357" s="45" t="str">
        <f>IF(ISNUMBER(N357),"",IF(WEEKDAY(Tabelle5[[#This Row],[Datum]],2)=6,IF(F357="","",MOD(F357-E357,1)*24-Tabelle5[[#This Row],[Pause/ Zeitausgleich]]),""))</f>
        <v/>
      </c>
      <c r="L357" s="45" t="str">
        <f>IF(ISNUMBER(N357),"",IF(WEEKDAY(Tabelle5[[#This Row],[Datum]],2)=7,IF(F357="","",MOD(F357-E357,1)*24-Tabelle5[[#This Row],[Pause/ Zeitausgleich]]),""))</f>
        <v/>
      </c>
      <c r="M357" s="45"/>
      <c r="N357" s="45" t="str">
        <f>IFERROR(IF(VLOOKUP(B357,'Feiertage-Stunden'!$B$2:$B$50,1,0),IF(F357="","",MOD(F357-E357,1)*24-Tabelle5[[#This Row],[Pause/ Zeitausgleich]])),"")</f>
        <v/>
      </c>
      <c r="O357" s="45" t="str">
        <f>IF(ISNUMBER(N357),"",IF(WEEKDAY(Tabelle5[[#This Row],[Datum]],2)=6,"",IF(WEEKDAY(Tabelle5[[#This Row],[Datum]],2)=7,"",IF(H357&gt;=8,"",SUM(8-H357)))))</f>
        <v/>
      </c>
      <c r="P357" s="99"/>
      <c r="Q357" s="99"/>
      <c r="R357" s="46" t="str">
        <f t="shared" si="20"/>
        <v/>
      </c>
      <c r="S357" s="99"/>
      <c r="T357" s="47" t="str">
        <f t="shared" si="21"/>
        <v/>
      </c>
    </row>
    <row r="358" spans="1:20" x14ac:dyDescent="0.3">
      <c r="A358" s="121"/>
      <c r="B358" s="96">
        <f t="shared" si="23"/>
        <v>45276</v>
      </c>
      <c r="C358" s="43" t="str">
        <f>TEXT(Tabelle5[[#This Row],[Datum]],"tt")</f>
        <v>16</v>
      </c>
      <c r="D358" s="43" t="str">
        <f>TEXT(Tabelle5[[#This Row],[Datum]],"TTT")</f>
        <v>Sa</v>
      </c>
      <c r="E358" s="71"/>
      <c r="F358" s="71"/>
      <c r="G358" s="45"/>
      <c r="H358" s="49" t="str">
        <f>IF(F358="","",MOD(F358-E358,1)*24-Tabelle5[[#This Row],[Pause/ Zeitausgleich]])</f>
        <v/>
      </c>
      <c r="I358" s="44"/>
      <c r="J358" s="45" t="str">
        <f t="shared" si="22"/>
        <v/>
      </c>
      <c r="K358" s="45" t="str">
        <f>IF(ISNUMBER(N358),"",IF(WEEKDAY(Tabelle5[[#This Row],[Datum]],2)=6,IF(F358="","",MOD(F358-E358,1)*24-Tabelle5[[#This Row],[Pause/ Zeitausgleich]]),""))</f>
        <v/>
      </c>
      <c r="L358" s="45" t="str">
        <f>IF(ISNUMBER(N358),"",IF(WEEKDAY(Tabelle5[[#This Row],[Datum]],2)=7,IF(F358="","",MOD(F358-E358,1)*24-Tabelle5[[#This Row],[Pause/ Zeitausgleich]]),""))</f>
        <v/>
      </c>
      <c r="M358" s="45"/>
      <c r="N358" s="45" t="str">
        <f>IFERROR(IF(VLOOKUP(B358,'Feiertage-Stunden'!$B$2:$B$50,1,0),IF(F358="","",MOD(F358-E358,1)*24-Tabelle5[[#This Row],[Pause/ Zeitausgleich]])),"")</f>
        <v/>
      </c>
      <c r="O358" s="45" t="str">
        <f>IF(ISNUMBER(N358),"",IF(WEEKDAY(Tabelle5[[#This Row],[Datum]],2)=6,"",IF(WEEKDAY(Tabelle5[[#This Row],[Datum]],2)=7,"",IF(H358&gt;=8,"",SUM(8-H358)))))</f>
        <v/>
      </c>
      <c r="P358" s="99"/>
      <c r="Q358" s="99"/>
      <c r="R358" s="46" t="str">
        <f t="shared" si="20"/>
        <v/>
      </c>
      <c r="S358" s="99"/>
      <c r="T358" s="47" t="str">
        <f t="shared" si="21"/>
        <v/>
      </c>
    </row>
    <row r="359" spans="1:20" x14ac:dyDescent="0.3">
      <c r="A359" s="121"/>
      <c r="B359" s="96">
        <f t="shared" si="23"/>
        <v>45277</v>
      </c>
      <c r="C359" s="43" t="str">
        <f>TEXT(Tabelle5[[#This Row],[Datum]],"tt")</f>
        <v>17</v>
      </c>
      <c r="D359" s="43" t="str">
        <f>TEXT(Tabelle5[[#This Row],[Datum]],"TTT")</f>
        <v>So</v>
      </c>
      <c r="E359" s="71"/>
      <c r="F359" s="71"/>
      <c r="G359" s="45"/>
      <c r="H359" s="49" t="str">
        <f>IF(F359="","",MOD(F359-E359,1)*24-Tabelle5[[#This Row],[Pause/ Zeitausgleich]])</f>
        <v/>
      </c>
      <c r="I359" s="44"/>
      <c r="J359" s="45" t="str">
        <f t="shared" si="22"/>
        <v/>
      </c>
      <c r="K359" s="45" t="str">
        <f>IF(ISNUMBER(N359),"",IF(WEEKDAY(Tabelle5[[#This Row],[Datum]],2)=6,IF(F359="","",MOD(F359-E359,1)*24-Tabelle5[[#This Row],[Pause/ Zeitausgleich]]),""))</f>
        <v/>
      </c>
      <c r="L359" s="45" t="str">
        <f>IF(ISNUMBER(N359),"",IF(WEEKDAY(Tabelle5[[#This Row],[Datum]],2)=7,IF(F359="","",MOD(F359-E359,1)*24-Tabelle5[[#This Row],[Pause/ Zeitausgleich]]),""))</f>
        <v/>
      </c>
      <c r="M359" s="45"/>
      <c r="N359" s="45" t="str">
        <f>IFERROR(IF(VLOOKUP(B359,'Feiertage-Stunden'!$B$2:$B$50,1,0),IF(F359="","",MOD(F359-E359,1)*24-Tabelle5[[#This Row],[Pause/ Zeitausgleich]])),"")</f>
        <v/>
      </c>
      <c r="O359" s="45" t="str">
        <f>IF(ISNUMBER(N359),"",IF(WEEKDAY(Tabelle5[[#This Row],[Datum]],2)=6,"",IF(WEEKDAY(Tabelle5[[#This Row],[Datum]],2)=7,"",IF(H359&gt;=8,"",SUM(8-H359)))))</f>
        <v/>
      </c>
      <c r="P359" s="99"/>
      <c r="Q359" s="99"/>
      <c r="R359" s="46" t="str">
        <f t="shared" si="20"/>
        <v/>
      </c>
      <c r="S359" s="99"/>
      <c r="T359" s="47" t="str">
        <f t="shared" si="21"/>
        <v/>
      </c>
    </row>
    <row r="360" spans="1:20" x14ac:dyDescent="0.3">
      <c r="A360" s="121"/>
      <c r="B360" s="96">
        <f t="shared" si="23"/>
        <v>45278</v>
      </c>
      <c r="C360" s="43" t="str">
        <f>TEXT(Tabelle5[[#This Row],[Datum]],"tt")</f>
        <v>18</v>
      </c>
      <c r="D360" s="43" t="str">
        <f>TEXT(Tabelle5[[#This Row],[Datum]],"TTT")</f>
        <v>Mo</v>
      </c>
      <c r="E360" s="71"/>
      <c r="F360" s="71"/>
      <c r="G360" s="45"/>
      <c r="H360" s="49" t="str">
        <f>IF(F360="","",MOD(F360-E360,1)*24-Tabelle5[[#This Row],[Pause/ Zeitausgleich]])</f>
        <v/>
      </c>
      <c r="I360" s="44"/>
      <c r="J360" s="45" t="str">
        <f t="shared" si="22"/>
        <v/>
      </c>
      <c r="K360" s="45" t="str">
        <f>IF(ISNUMBER(N360),"",IF(WEEKDAY(Tabelle5[[#This Row],[Datum]],2)=6,IF(F360="","",MOD(F360-E360,1)*24-Tabelle5[[#This Row],[Pause/ Zeitausgleich]]),""))</f>
        <v/>
      </c>
      <c r="L360" s="45" t="str">
        <f>IF(ISNUMBER(N360),"",IF(WEEKDAY(Tabelle5[[#This Row],[Datum]],2)=7,IF(F360="","",MOD(F360-E360,1)*24-Tabelle5[[#This Row],[Pause/ Zeitausgleich]]),""))</f>
        <v/>
      </c>
      <c r="M360" s="45"/>
      <c r="N360" s="45" t="str">
        <f>IFERROR(IF(VLOOKUP(B360,'Feiertage-Stunden'!$B$2:$B$50,1,0),IF(F360="","",MOD(F360-E360,1)*24-Tabelle5[[#This Row],[Pause/ Zeitausgleich]])),"")</f>
        <v/>
      </c>
      <c r="O360" s="45" t="str">
        <f>IF(ISNUMBER(N360),"",IF(WEEKDAY(Tabelle5[[#This Row],[Datum]],2)=6,"",IF(WEEKDAY(Tabelle5[[#This Row],[Datum]],2)=7,"",IF(H360&gt;=8,"",SUM(8-H360)))))</f>
        <v/>
      </c>
      <c r="P360" s="99"/>
      <c r="Q360" s="99"/>
      <c r="R360" s="46" t="str">
        <f t="shared" si="20"/>
        <v/>
      </c>
      <c r="S360" s="99"/>
      <c r="T360" s="47" t="str">
        <f t="shared" si="21"/>
        <v/>
      </c>
    </row>
    <row r="361" spans="1:20" x14ac:dyDescent="0.3">
      <c r="A361" s="121"/>
      <c r="B361" s="96">
        <f t="shared" si="23"/>
        <v>45279</v>
      </c>
      <c r="C361" s="43" t="str">
        <f>TEXT(Tabelle5[[#This Row],[Datum]],"tt")</f>
        <v>19</v>
      </c>
      <c r="D361" s="43" t="str">
        <f>TEXT(Tabelle5[[#This Row],[Datum]],"TTT")</f>
        <v>Di</v>
      </c>
      <c r="E361" s="71"/>
      <c r="F361" s="71"/>
      <c r="G361" s="45"/>
      <c r="H361" s="49" t="str">
        <f>IF(F361="","",MOD(F361-E361,1)*24-Tabelle5[[#This Row],[Pause/ Zeitausgleich]])</f>
        <v/>
      </c>
      <c r="I361" s="44"/>
      <c r="J361" s="45" t="str">
        <f t="shared" si="22"/>
        <v/>
      </c>
      <c r="K361" s="45" t="str">
        <f>IF(ISNUMBER(N361),"",IF(WEEKDAY(Tabelle5[[#This Row],[Datum]],2)=6,IF(F361="","",MOD(F361-E361,1)*24-Tabelle5[[#This Row],[Pause/ Zeitausgleich]]),""))</f>
        <v/>
      </c>
      <c r="L361" s="45" t="str">
        <f>IF(ISNUMBER(N361),"",IF(WEEKDAY(Tabelle5[[#This Row],[Datum]],2)=7,IF(F361="","",MOD(F361-E361,1)*24-Tabelle5[[#This Row],[Pause/ Zeitausgleich]]),""))</f>
        <v/>
      </c>
      <c r="M361" s="45"/>
      <c r="N361" s="45" t="str">
        <f>IFERROR(IF(VLOOKUP(B361,'Feiertage-Stunden'!$B$2:$B$50,1,0),IF(F361="","",MOD(F361-E361,1)*24-Tabelle5[[#This Row],[Pause/ Zeitausgleich]])),"")</f>
        <v/>
      </c>
      <c r="O361" s="45" t="str">
        <f>IF(ISNUMBER(N361),"",IF(WEEKDAY(Tabelle5[[#This Row],[Datum]],2)=6,"",IF(WEEKDAY(Tabelle5[[#This Row],[Datum]],2)=7,"",IF(H361&gt;=8,"",SUM(8-H361)))))</f>
        <v/>
      </c>
      <c r="P361" s="99"/>
      <c r="Q361" s="99"/>
      <c r="R361" s="46" t="str">
        <f t="shared" si="20"/>
        <v/>
      </c>
      <c r="S361" s="99"/>
      <c r="T361" s="47" t="str">
        <f t="shared" si="21"/>
        <v/>
      </c>
    </row>
    <row r="362" spans="1:20" x14ac:dyDescent="0.3">
      <c r="A362" s="121"/>
      <c r="B362" s="96">
        <f t="shared" si="23"/>
        <v>45280</v>
      </c>
      <c r="C362" s="43" t="str">
        <f>TEXT(Tabelle5[[#This Row],[Datum]],"tt")</f>
        <v>20</v>
      </c>
      <c r="D362" s="43" t="str">
        <f>TEXT(Tabelle5[[#This Row],[Datum]],"TTT")</f>
        <v>Mi</v>
      </c>
      <c r="E362" s="71"/>
      <c r="F362" s="71"/>
      <c r="G362" s="45"/>
      <c r="H362" s="49" t="str">
        <f>IF(F362="","",MOD(F362-E362,1)*24-Tabelle5[[#This Row],[Pause/ Zeitausgleich]])</f>
        <v/>
      </c>
      <c r="I362" s="44"/>
      <c r="J362" s="45" t="str">
        <f t="shared" si="22"/>
        <v/>
      </c>
      <c r="K362" s="45" t="str">
        <f>IF(ISNUMBER(N362),"",IF(WEEKDAY(Tabelle5[[#This Row],[Datum]],2)=6,IF(F362="","",MOD(F362-E362,1)*24-Tabelle5[[#This Row],[Pause/ Zeitausgleich]]),""))</f>
        <v/>
      </c>
      <c r="L362" s="45" t="str">
        <f>IF(ISNUMBER(N362),"",IF(WEEKDAY(Tabelle5[[#This Row],[Datum]],2)=7,IF(F362="","",MOD(F362-E362,1)*24-Tabelle5[[#This Row],[Pause/ Zeitausgleich]]),""))</f>
        <v/>
      </c>
      <c r="M362" s="45"/>
      <c r="N362" s="45" t="str">
        <f>IFERROR(IF(VLOOKUP(B362,'Feiertage-Stunden'!$B$2:$B$50,1,0),IF(F362="","",MOD(F362-E362,1)*24-Tabelle5[[#This Row],[Pause/ Zeitausgleich]])),"")</f>
        <v/>
      </c>
      <c r="O362" s="45" t="str">
        <f>IF(ISNUMBER(N362),"",IF(WEEKDAY(Tabelle5[[#This Row],[Datum]],2)=6,"",IF(WEEKDAY(Tabelle5[[#This Row],[Datum]],2)=7,"",IF(H362&gt;=8,"",SUM(8-H362)))))</f>
        <v/>
      </c>
      <c r="P362" s="99"/>
      <c r="Q362" s="99"/>
      <c r="R362" s="46" t="str">
        <f t="shared" si="20"/>
        <v/>
      </c>
      <c r="S362" s="99"/>
      <c r="T362" s="47" t="str">
        <f t="shared" si="21"/>
        <v/>
      </c>
    </row>
    <row r="363" spans="1:20" x14ac:dyDescent="0.3">
      <c r="A363" s="121"/>
      <c r="B363" s="96">
        <f t="shared" si="23"/>
        <v>45281</v>
      </c>
      <c r="C363" s="43" t="str">
        <f>TEXT(Tabelle5[[#This Row],[Datum]],"tt")</f>
        <v>21</v>
      </c>
      <c r="D363" s="43" t="str">
        <f>TEXT(Tabelle5[[#This Row],[Datum]],"TTT")</f>
        <v>Do</v>
      </c>
      <c r="E363" s="71"/>
      <c r="F363" s="71"/>
      <c r="G363" s="45"/>
      <c r="H363" s="49" t="str">
        <f>IF(F363="","",MOD(F363-E363,1)*24-Tabelle5[[#This Row],[Pause/ Zeitausgleich]])</f>
        <v/>
      </c>
      <c r="I363" s="44"/>
      <c r="J363" s="45" t="str">
        <f t="shared" si="22"/>
        <v/>
      </c>
      <c r="K363" s="45" t="str">
        <f>IF(ISNUMBER(N363),"",IF(WEEKDAY(Tabelle5[[#This Row],[Datum]],2)=6,IF(F363="","",MOD(F363-E363,1)*24-Tabelle5[[#This Row],[Pause/ Zeitausgleich]]),""))</f>
        <v/>
      </c>
      <c r="L363" s="45" t="str">
        <f>IF(ISNUMBER(N363),"",IF(WEEKDAY(Tabelle5[[#This Row],[Datum]],2)=7,IF(F363="","",MOD(F363-E363,1)*24-Tabelle5[[#This Row],[Pause/ Zeitausgleich]]),""))</f>
        <v/>
      </c>
      <c r="M363" s="45"/>
      <c r="N363" s="45" t="str">
        <f>IFERROR(IF(VLOOKUP(B363,'Feiertage-Stunden'!$B$2:$B$50,1,0),IF(F363="","",MOD(F363-E363,1)*24-Tabelle5[[#This Row],[Pause/ Zeitausgleich]])),"")</f>
        <v/>
      </c>
      <c r="O363" s="45" t="str">
        <f>IF(ISNUMBER(N363),"",IF(WEEKDAY(Tabelle5[[#This Row],[Datum]],2)=6,"",IF(WEEKDAY(Tabelle5[[#This Row],[Datum]],2)=7,"",IF(H363&gt;=8,"",SUM(8-H363)))))</f>
        <v/>
      </c>
      <c r="P363" s="99"/>
      <c r="Q363" s="99"/>
      <c r="R363" s="46" t="str">
        <f t="shared" si="20"/>
        <v/>
      </c>
      <c r="S363" s="99"/>
      <c r="T363" s="47" t="str">
        <f t="shared" si="21"/>
        <v/>
      </c>
    </row>
    <row r="364" spans="1:20" x14ac:dyDescent="0.3">
      <c r="A364" s="121"/>
      <c r="B364" s="96">
        <f t="shared" si="23"/>
        <v>45282</v>
      </c>
      <c r="C364" s="43" t="str">
        <f>TEXT(Tabelle5[[#This Row],[Datum]],"tt")</f>
        <v>22</v>
      </c>
      <c r="D364" s="43" t="str">
        <f>TEXT(Tabelle5[[#This Row],[Datum]],"TTT")</f>
        <v>Fr</v>
      </c>
      <c r="E364" s="71"/>
      <c r="F364" s="71"/>
      <c r="G364" s="45"/>
      <c r="H364" s="49" t="str">
        <f>IF(F364="","",MOD(F364-E364,1)*24-Tabelle5[[#This Row],[Pause/ Zeitausgleich]])</f>
        <v/>
      </c>
      <c r="I364" s="44"/>
      <c r="J364" s="45" t="str">
        <f t="shared" si="22"/>
        <v/>
      </c>
      <c r="K364" s="45" t="str">
        <f>IF(ISNUMBER(N364),"",IF(WEEKDAY(Tabelle5[[#This Row],[Datum]],2)=6,IF(F364="","",MOD(F364-E364,1)*24-Tabelle5[[#This Row],[Pause/ Zeitausgleich]]),""))</f>
        <v/>
      </c>
      <c r="L364" s="45" t="str">
        <f>IF(ISNUMBER(N364),"",IF(WEEKDAY(Tabelle5[[#This Row],[Datum]],2)=7,IF(F364="","",MOD(F364-E364,1)*24-Tabelle5[[#This Row],[Pause/ Zeitausgleich]]),""))</f>
        <v/>
      </c>
      <c r="M364" s="45"/>
      <c r="N364" s="45" t="str">
        <f>IFERROR(IF(VLOOKUP(B364,'Feiertage-Stunden'!$B$2:$B$50,1,0),IF(F364="","",MOD(F364-E364,1)*24-Tabelle5[[#This Row],[Pause/ Zeitausgleich]])),"")</f>
        <v/>
      </c>
      <c r="O364" s="45" t="str">
        <f>IF(ISNUMBER(N364),"",IF(WEEKDAY(Tabelle5[[#This Row],[Datum]],2)=6,"",IF(WEEKDAY(Tabelle5[[#This Row],[Datum]],2)=7,"",IF(H364&gt;=8,"",SUM(8-H364)))))</f>
        <v/>
      </c>
      <c r="P364" s="99"/>
      <c r="Q364" s="99"/>
      <c r="R364" s="46" t="str">
        <f t="shared" si="20"/>
        <v/>
      </c>
      <c r="S364" s="99"/>
      <c r="T364" s="47" t="str">
        <f t="shared" si="21"/>
        <v/>
      </c>
    </row>
    <row r="365" spans="1:20" x14ac:dyDescent="0.3">
      <c r="A365" s="121"/>
      <c r="B365" s="96">
        <f t="shared" si="23"/>
        <v>45283</v>
      </c>
      <c r="C365" s="43" t="str">
        <f>TEXT(Tabelle5[[#This Row],[Datum]],"tt")</f>
        <v>23</v>
      </c>
      <c r="D365" s="43" t="str">
        <f>TEXT(Tabelle5[[#This Row],[Datum]],"TTT")</f>
        <v>Sa</v>
      </c>
      <c r="E365" s="71"/>
      <c r="F365" s="71"/>
      <c r="G365" s="45"/>
      <c r="H365" s="49" t="str">
        <f>IF(F365="","",MOD(F365-E365,1)*24-Tabelle5[[#This Row],[Pause/ Zeitausgleich]])</f>
        <v/>
      </c>
      <c r="I365" s="44"/>
      <c r="J365" s="45" t="str">
        <f t="shared" si="22"/>
        <v/>
      </c>
      <c r="K365" s="45" t="str">
        <f>IF(ISNUMBER(N365),"",IF(WEEKDAY(Tabelle5[[#This Row],[Datum]],2)=6,IF(F365="","",MOD(F365-E365,1)*24-Tabelle5[[#This Row],[Pause/ Zeitausgleich]]),""))</f>
        <v/>
      </c>
      <c r="L365" s="45" t="str">
        <f>IF(ISNUMBER(N365),"",IF(WEEKDAY(Tabelle5[[#This Row],[Datum]],2)=7,IF(F365="","",MOD(F365-E365,1)*24-Tabelle5[[#This Row],[Pause/ Zeitausgleich]]),""))</f>
        <v/>
      </c>
      <c r="M365" s="45"/>
      <c r="N365" s="45" t="str">
        <f>IFERROR(IF(VLOOKUP(B365,'Feiertage-Stunden'!$B$2:$B$50,1,0),IF(F365="","",MOD(F365-E365,1)*24-Tabelle5[[#This Row],[Pause/ Zeitausgleich]])),"")</f>
        <v/>
      </c>
      <c r="O365" s="45" t="str">
        <f>IF(ISNUMBER(N365),"",IF(WEEKDAY(Tabelle5[[#This Row],[Datum]],2)=6,"",IF(WEEKDAY(Tabelle5[[#This Row],[Datum]],2)=7,"",IF(H365&gt;=8,"",SUM(8-H365)))))</f>
        <v/>
      </c>
      <c r="P365" s="99"/>
      <c r="Q365" s="99"/>
      <c r="R365" s="46" t="str">
        <f t="shared" si="20"/>
        <v/>
      </c>
      <c r="S365" s="99"/>
      <c r="T365" s="47" t="str">
        <f t="shared" si="21"/>
        <v/>
      </c>
    </row>
    <row r="366" spans="1:20" x14ac:dyDescent="0.3">
      <c r="A366" s="121"/>
      <c r="B366" s="96">
        <f t="shared" si="23"/>
        <v>45284</v>
      </c>
      <c r="C366" s="43" t="str">
        <f>TEXT(Tabelle5[[#This Row],[Datum]],"tt")</f>
        <v>24</v>
      </c>
      <c r="D366" s="43" t="str">
        <f>TEXT(Tabelle5[[#This Row],[Datum]],"TTT")</f>
        <v>So</v>
      </c>
      <c r="E366" s="71"/>
      <c r="F366" s="71"/>
      <c r="G366" s="45"/>
      <c r="H366" s="49" t="str">
        <f>IF(F366="","",MOD(F366-E366,1)*24-Tabelle5[[#This Row],[Pause/ Zeitausgleich]])</f>
        <v/>
      </c>
      <c r="I366" s="44"/>
      <c r="J366" s="45" t="str">
        <f t="shared" si="22"/>
        <v/>
      </c>
      <c r="K366" s="45" t="str">
        <f>IF(ISNUMBER(N366),"",IF(WEEKDAY(Tabelle5[[#This Row],[Datum]],2)=6,IF(F366="","",MOD(F366-E366,1)*24-Tabelle5[[#This Row],[Pause/ Zeitausgleich]]),""))</f>
        <v/>
      </c>
      <c r="L366" s="45" t="str">
        <f>IF(ISNUMBER(N366),"",IF(WEEKDAY(Tabelle5[[#This Row],[Datum]],2)=7,IF(F366="","",MOD(F366-E366,1)*24-Tabelle5[[#This Row],[Pause/ Zeitausgleich]]),""))</f>
        <v/>
      </c>
      <c r="M366" s="45"/>
      <c r="N366" s="45" t="str">
        <f>IFERROR(IF(VLOOKUP(B366,'Feiertage-Stunden'!$B$2:$B$50,1,0),IF(F366="","",MOD(F366-E366,1)*24-Tabelle5[[#This Row],[Pause/ Zeitausgleich]])),"")</f>
        <v/>
      </c>
      <c r="O366" s="45" t="str">
        <f>IF(ISNUMBER(N366),"",IF(WEEKDAY(Tabelle5[[#This Row],[Datum]],2)=6,"",IF(WEEKDAY(Tabelle5[[#This Row],[Datum]],2)=7,"",IF(H366&gt;=8,"",SUM(8-H366)))))</f>
        <v/>
      </c>
      <c r="P366" s="99"/>
      <c r="Q366" s="99"/>
      <c r="R366" s="46" t="str">
        <f t="shared" si="20"/>
        <v/>
      </c>
      <c r="S366" s="99"/>
      <c r="T366" s="47" t="str">
        <f t="shared" si="21"/>
        <v/>
      </c>
    </row>
    <row r="367" spans="1:20" x14ac:dyDescent="0.3">
      <c r="A367" s="121"/>
      <c r="B367" s="96">
        <f t="shared" si="23"/>
        <v>45285</v>
      </c>
      <c r="C367" s="43" t="str">
        <f>TEXT(Tabelle5[[#This Row],[Datum]],"tt")</f>
        <v>25</v>
      </c>
      <c r="D367" s="43" t="str">
        <f>TEXT(Tabelle5[[#This Row],[Datum]],"TTT")</f>
        <v>Mo</v>
      </c>
      <c r="E367" s="71"/>
      <c r="F367" s="71"/>
      <c r="G367" s="45"/>
      <c r="H367" s="49" t="str">
        <f>IF(F367="","",MOD(F367-E367,1)*24-Tabelle5[[#This Row],[Pause/ Zeitausgleich]])</f>
        <v/>
      </c>
      <c r="I367" s="44"/>
      <c r="J367" s="45" t="str">
        <f t="shared" si="22"/>
        <v/>
      </c>
      <c r="K367" s="45" t="str">
        <f>IF(ISNUMBER(N367),"",IF(WEEKDAY(Tabelle5[[#This Row],[Datum]],2)=6,IF(F367="","",MOD(F367-E367,1)*24-Tabelle5[[#This Row],[Pause/ Zeitausgleich]]),""))</f>
        <v/>
      </c>
      <c r="L367" s="45" t="str">
        <f>IF(ISNUMBER(N367),"",IF(WEEKDAY(Tabelle5[[#This Row],[Datum]],2)=7,IF(F367="","",MOD(F367-E367,1)*24-Tabelle5[[#This Row],[Pause/ Zeitausgleich]]),""))</f>
        <v/>
      </c>
      <c r="M367" s="45"/>
      <c r="N367" s="45" t="str">
        <f>IFERROR(IF(VLOOKUP(B367,'Feiertage-Stunden'!$B$2:$B$50,1,0),IF(F367="","",MOD(F367-E367,1)*24-Tabelle5[[#This Row],[Pause/ Zeitausgleich]])),"")</f>
        <v/>
      </c>
      <c r="O367" s="45" t="str">
        <f>IF(ISNUMBER(N367),"",IF(WEEKDAY(Tabelle5[[#This Row],[Datum]],2)=6,"",IF(WEEKDAY(Tabelle5[[#This Row],[Datum]],2)=7,"",IF(H367&gt;=8,"",SUM(8-H367)))))</f>
        <v/>
      </c>
      <c r="P367" s="99"/>
      <c r="Q367" s="99"/>
      <c r="R367" s="46" t="str">
        <f t="shared" si="20"/>
        <v/>
      </c>
      <c r="S367" s="99"/>
      <c r="T367" s="47" t="str">
        <f t="shared" si="21"/>
        <v/>
      </c>
    </row>
    <row r="368" spans="1:20" x14ac:dyDescent="0.3">
      <c r="A368" s="121"/>
      <c r="B368" s="96">
        <f t="shared" si="23"/>
        <v>45286</v>
      </c>
      <c r="C368" s="43" t="str">
        <f>TEXT(Tabelle5[[#This Row],[Datum]],"tt")</f>
        <v>26</v>
      </c>
      <c r="D368" s="43" t="str">
        <f>TEXT(Tabelle5[[#This Row],[Datum]],"TTT")</f>
        <v>Di</v>
      </c>
      <c r="E368" s="71"/>
      <c r="F368" s="71"/>
      <c r="G368" s="45"/>
      <c r="H368" s="49" t="str">
        <f>IF(F368="","",MOD(F368-E368,1)*24-Tabelle5[[#This Row],[Pause/ Zeitausgleich]])</f>
        <v/>
      </c>
      <c r="I368" s="44"/>
      <c r="J368" s="45" t="str">
        <f t="shared" si="22"/>
        <v/>
      </c>
      <c r="K368" s="45" t="str">
        <f>IF(ISNUMBER(N368),"",IF(WEEKDAY(Tabelle5[[#This Row],[Datum]],2)=6,IF(F368="","",MOD(F368-E368,1)*24-Tabelle5[[#This Row],[Pause/ Zeitausgleich]]),""))</f>
        <v/>
      </c>
      <c r="L368" s="45" t="str">
        <f>IF(ISNUMBER(N368),"",IF(WEEKDAY(Tabelle5[[#This Row],[Datum]],2)=7,IF(F368="","",MOD(F368-E368,1)*24-Tabelle5[[#This Row],[Pause/ Zeitausgleich]]),""))</f>
        <v/>
      </c>
      <c r="M368" s="45"/>
      <c r="N368" s="45" t="str">
        <f>IFERROR(IF(VLOOKUP(B368,'Feiertage-Stunden'!$B$2:$B$50,1,0),IF(F368="","",MOD(F368-E368,1)*24-Tabelle5[[#This Row],[Pause/ Zeitausgleich]])),"")</f>
        <v/>
      </c>
      <c r="O368" s="45" t="str">
        <f>IF(ISNUMBER(N368),"",IF(WEEKDAY(Tabelle5[[#This Row],[Datum]],2)=6,"",IF(WEEKDAY(Tabelle5[[#This Row],[Datum]],2)=7,"",IF(H368&gt;=8,"",SUM(8-H368)))))</f>
        <v/>
      </c>
      <c r="P368" s="99"/>
      <c r="Q368" s="99"/>
      <c r="R368" s="46" t="str">
        <f t="shared" si="20"/>
        <v/>
      </c>
      <c r="S368" s="99"/>
      <c r="T368" s="47" t="str">
        <f t="shared" si="21"/>
        <v/>
      </c>
    </row>
    <row r="369" spans="1:20" x14ac:dyDescent="0.3">
      <c r="A369" s="121"/>
      <c r="B369" s="96">
        <f t="shared" si="23"/>
        <v>45287</v>
      </c>
      <c r="C369" s="43" t="str">
        <f>TEXT(Tabelle5[[#This Row],[Datum]],"tt")</f>
        <v>27</v>
      </c>
      <c r="D369" s="43" t="str">
        <f>TEXT(Tabelle5[[#This Row],[Datum]],"TTT")</f>
        <v>Mi</v>
      </c>
      <c r="E369" s="71"/>
      <c r="F369" s="71"/>
      <c r="G369" s="45"/>
      <c r="H369" s="49" t="str">
        <f>IF(F369="","",MOD(F369-E369,1)*24-Tabelle5[[#This Row],[Pause/ Zeitausgleich]])</f>
        <v/>
      </c>
      <c r="I369" s="44"/>
      <c r="J369" s="45" t="str">
        <f t="shared" si="22"/>
        <v/>
      </c>
      <c r="K369" s="45" t="str">
        <f>IF(ISNUMBER(N369),"",IF(WEEKDAY(Tabelle5[[#This Row],[Datum]],2)=6,IF(F369="","",MOD(F369-E369,1)*24-Tabelle5[[#This Row],[Pause/ Zeitausgleich]]),""))</f>
        <v/>
      </c>
      <c r="L369" s="45" t="str">
        <f>IF(ISNUMBER(N369),"",IF(WEEKDAY(Tabelle5[[#This Row],[Datum]],2)=7,IF(F369="","",MOD(F369-E369,1)*24-Tabelle5[[#This Row],[Pause/ Zeitausgleich]]),""))</f>
        <v/>
      </c>
      <c r="M369" s="45"/>
      <c r="N369" s="45" t="str">
        <f>IFERROR(IF(VLOOKUP(B369,'Feiertage-Stunden'!$B$2:$B$50,1,0),IF(F369="","",MOD(F369-E369,1)*24-Tabelle5[[#This Row],[Pause/ Zeitausgleich]])),"")</f>
        <v/>
      </c>
      <c r="O369" s="45" t="str">
        <f>IF(ISNUMBER(N369),"",IF(WEEKDAY(Tabelle5[[#This Row],[Datum]],2)=6,"",IF(WEEKDAY(Tabelle5[[#This Row],[Datum]],2)=7,"",IF(H369&gt;=8,"",SUM(8-H369)))))</f>
        <v/>
      </c>
      <c r="P369" s="99"/>
      <c r="Q369" s="99"/>
      <c r="R369" s="46" t="str">
        <f t="shared" si="20"/>
        <v/>
      </c>
      <c r="S369" s="99"/>
      <c r="T369" s="47" t="str">
        <f t="shared" si="21"/>
        <v/>
      </c>
    </row>
    <row r="370" spans="1:20" x14ac:dyDescent="0.3">
      <c r="A370" s="121"/>
      <c r="B370" s="96">
        <f t="shared" si="23"/>
        <v>45288</v>
      </c>
      <c r="C370" s="43" t="str">
        <f>TEXT(Tabelle5[[#This Row],[Datum]],"tt")</f>
        <v>28</v>
      </c>
      <c r="D370" s="43" t="str">
        <f>TEXT(Tabelle5[[#This Row],[Datum]],"TTT")</f>
        <v>Do</v>
      </c>
      <c r="E370" s="71"/>
      <c r="F370" s="71"/>
      <c r="G370" s="45"/>
      <c r="H370" s="49" t="str">
        <f>IF(F370="","",MOD(F370-E370,1)*24-Tabelle5[[#This Row],[Pause/ Zeitausgleich]])</f>
        <v/>
      </c>
      <c r="I370" s="44"/>
      <c r="J370" s="45" t="str">
        <f t="shared" si="22"/>
        <v/>
      </c>
      <c r="K370" s="45" t="str">
        <f>IF(ISNUMBER(N370),"",IF(WEEKDAY(Tabelle5[[#This Row],[Datum]],2)=6,IF(F370="","",MOD(F370-E370,1)*24-Tabelle5[[#This Row],[Pause/ Zeitausgleich]]),""))</f>
        <v/>
      </c>
      <c r="L370" s="45" t="str">
        <f>IF(ISNUMBER(N370),"",IF(WEEKDAY(Tabelle5[[#This Row],[Datum]],2)=7,IF(F370="","",MOD(F370-E370,1)*24-Tabelle5[[#This Row],[Pause/ Zeitausgleich]]),""))</f>
        <v/>
      </c>
      <c r="M370" s="45"/>
      <c r="N370" s="45" t="str">
        <f>IFERROR(IF(VLOOKUP(B370,'Feiertage-Stunden'!$B$2:$B$50,1,0),IF(F370="","",MOD(F370-E370,1)*24-Tabelle5[[#This Row],[Pause/ Zeitausgleich]])),"")</f>
        <v/>
      </c>
      <c r="O370" s="45" t="str">
        <f>IF(ISNUMBER(N370),"",IF(WEEKDAY(Tabelle5[[#This Row],[Datum]],2)=6,"",IF(WEEKDAY(Tabelle5[[#This Row],[Datum]],2)=7,"",IF(H370&gt;=8,"",SUM(8-H370)))))</f>
        <v/>
      </c>
      <c r="P370" s="99"/>
      <c r="Q370" s="99"/>
      <c r="R370" s="46" t="str">
        <f t="shared" si="20"/>
        <v/>
      </c>
      <c r="S370" s="99"/>
      <c r="T370" s="47" t="str">
        <f t="shared" si="21"/>
        <v/>
      </c>
    </row>
    <row r="371" spans="1:20" x14ac:dyDescent="0.3">
      <c r="A371" s="121"/>
      <c r="B371" s="96">
        <f t="shared" si="23"/>
        <v>45289</v>
      </c>
      <c r="C371" s="43" t="str">
        <f>TEXT(Tabelle5[[#This Row],[Datum]],"tt")</f>
        <v>29</v>
      </c>
      <c r="D371" s="43" t="str">
        <f>TEXT(Tabelle5[[#This Row],[Datum]],"TTT")</f>
        <v>Fr</v>
      </c>
      <c r="E371" s="71"/>
      <c r="F371" s="71"/>
      <c r="G371" s="45"/>
      <c r="H371" s="49" t="str">
        <f>IF(F371="","",MOD(F371-E371,1)*24-Tabelle5[[#This Row],[Pause/ Zeitausgleich]])</f>
        <v/>
      </c>
      <c r="I371" s="44"/>
      <c r="J371" s="45" t="str">
        <f t="shared" si="22"/>
        <v/>
      </c>
      <c r="K371" s="45" t="str">
        <f>IF(ISNUMBER(N371),"",IF(WEEKDAY(Tabelle5[[#This Row],[Datum]],2)=6,IF(F371="","",MOD(F371-E371,1)*24-Tabelle5[[#This Row],[Pause/ Zeitausgleich]]),""))</f>
        <v/>
      </c>
      <c r="L371" s="45" t="str">
        <f>IF(ISNUMBER(N371),"",IF(WEEKDAY(Tabelle5[[#This Row],[Datum]],2)=7,IF(F371="","",MOD(F371-E371,1)*24-Tabelle5[[#This Row],[Pause/ Zeitausgleich]]),""))</f>
        <v/>
      </c>
      <c r="M371" s="45"/>
      <c r="N371" s="45" t="str">
        <f>IFERROR(IF(VLOOKUP(B371,'Feiertage-Stunden'!$B$2:$B$50,1,0),IF(F371="","",MOD(F371-E371,1)*24-Tabelle5[[#This Row],[Pause/ Zeitausgleich]])),"")</f>
        <v/>
      </c>
      <c r="O371" s="45" t="str">
        <f>IF(ISNUMBER(N371),"",IF(WEEKDAY(Tabelle5[[#This Row],[Datum]],2)=6,"",IF(WEEKDAY(Tabelle5[[#This Row],[Datum]],2)=7,"",IF(H371&gt;=8,"",SUM(8-H371)))))</f>
        <v/>
      </c>
      <c r="P371" s="99"/>
      <c r="Q371" s="99"/>
      <c r="R371" s="46" t="str">
        <f t="shared" si="20"/>
        <v/>
      </c>
      <c r="S371" s="99"/>
      <c r="T371" s="47" t="str">
        <f t="shared" si="21"/>
        <v/>
      </c>
    </row>
    <row r="372" spans="1:20" x14ac:dyDescent="0.3">
      <c r="A372" s="121"/>
      <c r="B372" s="96">
        <f t="shared" si="23"/>
        <v>45290</v>
      </c>
      <c r="C372" s="43" t="str">
        <f>TEXT(Tabelle5[[#This Row],[Datum]],"tt")</f>
        <v>30</v>
      </c>
      <c r="D372" s="43" t="str">
        <f>TEXT(Tabelle5[[#This Row],[Datum]],"TTT")</f>
        <v>Sa</v>
      </c>
      <c r="E372" s="71"/>
      <c r="F372" s="71"/>
      <c r="G372" s="45"/>
      <c r="H372" s="70" t="str">
        <f>IF(F372="","",MOD(F372-E372,1)*24-Tabelle5[[#This Row],[Pause/ Zeitausgleich]])</f>
        <v/>
      </c>
      <c r="I372" s="44"/>
      <c r="J372" s="45" t="str">
        <f t="shared" si="22"/>
        <v/>
      </c>
      <c r="K372" s="45" t="str">
        <f>IF(ISNUMBER(N372),"",IF(WEEKDAY(Tabelle5[[#This Row],[Datum]],2)=6,IF(F372="","",MOD(F372-E372,1)*24-Tabelle5[[#This Row],[Pause/ Zeitausgleich]]),""))</f>
        <v/>
      </c>
      <c r="L372" s="45" t="str">
        <f>IF(ISNUMBER(N372),"",IF(WEEKDAY(Tabelle5[[#This Row],[Datum]],2)=7,IF(F372="","",MOD(F372-E372,1)*24-Tabelle5[[#This Row],[Pause/ Zeitausgleich]]),""))</f>
        <v/>
      </c>
      <c r="M372" s="45"/>
      <c r="N372" s="45" t="str">
        <f>IFERROR(IF(VLOOKUP(B372,'Feiertage-Stunden'!$B$2:$B$50,1,0),IF(F372="","",MOD(F372-E372,1)*24-Tabelle5[[#This Row],[Pause/ Zeitausgleich]])),"")</f>
        <v/>
      </c>
      <c r="O372" s="45" t="str">
        <f>IF(ISNUMBER(N372),"",IF(WEEKDAY(Tabelle5[[#This Row],[Datum]],2)=6,"",IF(WEEKDAY(Tabelle5[[#This Row],[Datum]],2)=7,"",IF(H372&gt;=8,"",SUM(8-H372)))))</f>
        <v/>
      </c>
      <c r="P372" s="99"/>
      <c r="Q372" s="99"/>
      <c r="R372" s="46" t="str">
        <f t="shared" si="20"/>
        <v/>
      </c>
      <c r="S372" s="97"/>
      <c r="T372" s="47" t="str">
        <f t="shared" si="21"/>
        <v/>
      </c>
    </row>
    <row r="373" spans="1:20" ht="15" thickBot="1" x14ac:dyDescent="0.35">
      <c r="A373" s="121"/>
      <c r="B373" s="96">
        <f t="shared" si="23"/>
        <v>45291</v>
      </c>
      <c r="C373" s="43" t="str">
        <f>TEXT(Tabelle5[[#This Row],[Datum]],"tt")</f>
        <v>31</v>
      </c>
      <c r="D373" s="43" t="str">
        <f>TEXT(Tabelle5[[#This Row],[Datum]],"TTT")</f>
        <v>So</v>
      </c>
      <c r="E373" s="94"/>
      <c r="F373" s="94"/>
      <c r="G373" s="49"/>
      <c r="H373" s="49" t="str">
        <f>IF(F373="","",MOD(F373-E373,1)*24-Tabelle5[[#This Row],[Pause/ Zeitausgleich]])</f>
        <v/>
      </c>
      <c r="I373" s="48"/>
      <c r="J373" s="45" t="str">
        <f t="shared" si="22"/>
        <v/>
      </c>
      <c r="K373" s="45" t="str">
        <f>IF(ISNUMBER(N373),"",IF(WEEKDAY(Tabelle5[[#This Row],[Datum]],2)=6,IF(F373="","",MOD(F373-E373,1)*24-Tabelle5[[#This Row],[Pause/ Zeitausgleich]]),""))</f>
        <v/>
      </c>
      <c r="L373" s="45" t="str">
        <f>IF(ISNUMBER(N373),"",IF(WEEKDAY(Tabelle5[[#This Row],[Datum]],2)=7,IF(F373="","",MOD(F373-E373,1)*24-Tabelle5[[#This Row],[Pause/ Zeitausgleich]]),""))</f>
        <v/>
      </c>
      <c r="M373" s="49"/>
      <c r="N373" s="45" t="str">
        <f>IFERROR(IF(VLOOKUP(B373,'Feiertage-Stunden'!$B$2:$B$50,1,0),IF(F373="","",MOD(F373-E373,1)*24-Tabelle5[[#This Row],[Pause/ Zeitausgleich]])),"")</f>
        <v/>
      </c>
      <c r="O373" s="45" t="str">
        <f>IF(ISNUMBER(N373),"",IF(WEEKDAY(Tabelle5[[#This Row],[Datum]],2)=6,"",IF(WEEKDAY(Tabelle5[[#This Row],[Datum]],2)=7,"",IF(H373&gt;=8,"",SUM(8-H373)))))</f>
        <v/>
      </c>
      <c r="P373" s="100"/>
      <c r="Q373" s="100"/>
      <c r="R373" s="46" t="str">
        <f t="shared" si="20"/>
        <v/>
      </c>
      <c r="S373" s="98"/>
      <c r="T373" s="47" t="str">
        <f t="shared" si="21"/>
        <v/>
      </c>
    </row>
    <row r="374" spans="1:20" ht="15" thickBot="1" x14ac:dyDescent="0.35">
      <c r="B374" s="50"/>
      <c r="C374" s="50"/>
      <c r="D374" s="50"/>
      <c r="E374" s="95"/>
      <c r="F374" s="95"/>
      <c r="G374" s="50"/>
      <c r="H374" s="50"/>
      <c r="I374" s="51"/>
      <c r="J374" s="52">
        <f t="shared" ref="J374:Q374" si="24">SUM(J8:J373)</f>
        <v>117.5</v>
      </c>
      <c r="K374" s="52">
        <f t="shared" si="24"/>
        <v>16.5</v>
      </c>
      <c r="L374" s="52">
        <f t="shared" si="24"/>
        <v>12.999999999999998</v>
      </c>
      <c r="M374" s="52">
        <f>SUM(M8:M373)</f>
        <v>0</v>
      </c>
      <c r="N374" s="52">
        <f>SUM(N8:N373)</f>
        <v>12</v>
      </c>
      <c r="O374" s="52">
        <f>SUM(O8:O373)</f>
        <v>7.5000000000000018</v>
      </c>
      <c r="P374" s="53">
        <f t="shared" si="24"/>
        <v>0</v>
      </c>
      <c r="Q374" s="53">
        <f t="shared" si="24"/>
        <v>0</v>
      </c>
      <c r="R374" s="54">
        <f>COUNTIF(R8:R373,"x")</f>
        <v>0</v>
      </c>
      <c r="S374" s="53">
        <f>SUM(S8:S373)</f>
        <v>0</v>
      </c>
      <c r="T374" s="55">
        <f>COUNTIF(T8:T373,"x")</f>
        <v>0</v>
      </c>
    </row>
  </sheetData>
  <sheetProtection selectLockedCells="1" autoFilter="0"/>
  <mergeCells count="17">
    <mergeCell ref="A313:A342"/>
    <mergeCell ref="A343:A373"/>
    <mergeCell ref="A221:A251"/>
    <mergeCell ref="A252:A281"/>
    <mergeCell ref="A282:A312"/>
    <mergeCell ref="A99:A128"/>
    <mergeCell ref="A129:A159"/>
    <mergeCell ref="A160:A189"/>
    <mergeCell ref="A190:A220"/>
    <mergeCell ref="A8:A38"/>
    <mergeCell ref="A39:A67"/>
    <mergeCell ref="A68:A98"/>
    <mergeCell ref="E6:G6"/>
    <mergeCell ref="E3:K3"/>
    <mergeCell ref="E5:K5"/>
    <mergeCell ref="R3:T3"/>
    <mergeCell ref="B1:G2"/>
  </mergeCells>
  <conditionalFormatting sqref="B8:T373">
    <cfRule type="expression" dxfId="51" priority="12">
      <formula>WEEKDAY($B8,2)&gt;5</formula>
    </cfRule>
  </conditionalFormatting>
  <conditionalFormatting sqref="H8:H373">
    <cfRule type="cellIs" dxfId="50" priority="7" operator="greaterThanOrEqual">
      <formula>8</formula>
    </cfRule>
    <cfRule type="cellIs" dxfId="49" priority="8" operator="between">
      <formula>0.5</formula>
      <formula>7.5</formula>
    </cfRule>
  </conditionalFormatting>
  <conditionalFormatting sqref="B67:T67">
    <cfRule type="expression" dxfId="48" priority="2">
      <formula>$C$67&lt;&gt;"29"</formula>
    </cfRule>
  </conditionalFormatting>
  <pageMargins left="0.7" right="0.7" top="0.78740157499999996" bottom="0.78740157499999996" header="0.3" footer="0.3"/>
  <pageSetup paperSize="9" scale="54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1E9C36C9-CE1F-43D7-B0E6-BB2C895D6BE3}">
            <xm:f>VLOOKUP($B8,'Feiertage-Stunden'!$B$2:$B$50,1,0)</xm:f>
            <x14:dxf>
              <fill>
                <patternFill>
                  <bgColor theme="5" tint="0.79998168889431442"/>
                </patternFill>
              </fill>
            </x14:dxf>
          </x14:cfRule>
          <xm:sqref>B8:T373</xm:sqref>
        </x14:conditionalFormatting>
        <x14:conditionalFormatting xmlns:xm="http://schemas.microsoft.com/office/excel/2006/main">
          <x14:cfRule type="expression" priority="16" id="{1E9C36C9-CE1F-43D7-B0E6-BB2C895D6BE3}">
            <xm:f>VLOOKUP($B9,'Feiertage-Stunden'!$B$2:$B$50,1,0)</xm:f>
            <x14:dxf>
              <fill>
                <patternFill>
                  <bgColor theme="5" tint="0.79998168889431442"/>
                </patternFill>
              </fill>
            </x14:dxf>
          </x14:cfRule>
          <xm:sqref>O8:O373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3F8B-AC72-4B20-BB6A-1E33C4B48423}">
  <dimension ref="A1:K50"/>
  <sheetViews>
    <sheetView topLeftCell="A21" workbookViewId="0">
      <selection activeCell="D2" sqref="D2:D34"/>
    </sheetView>
  </sheetViews>
  <sheetFormatPr baseColWidth="10" defaultColWidth="11.44140625" defaultRowHeight="14.4" x14ac:dyDescent="0.3"/>
  <cols>
    <col min="1" max="2" width="10.109375" bestFit="1" customWidth="1"/>
    <col min="3" max="3" width="14.44140625" customWidth="1"/>
    <col min="4" max="4" width="28.6640625" bestFit="1" customWidth="1"/>
    <col min="7" max="7" width="4.5546875" customWidth="1"/>
  </cols>
  <sheetData>
    <row r="1" spans="1:11" ht="70.8" customHeight="1" thickBot="1" x14ac:dyDescent="0.4">
      <c r="A1" s="56" t="s">
        <v>9</v>
      </c>
      <c r="B1" s="57">
        <f>Übersicht!E5</f>
        <v>2023</v>
      </c>
      <c r="C1" s="56" t="s">
        <v>28</v>
      </c>
      <c r="D1" s="58"/>
    </row>
    <row r="2" spans="1:11" ht="15" thickBot="1" x14ac:dyDescent="0.35">
      <c r="A2" s="59">
        <f>DATEVALUE("01.01."&amp;$B$1)</f>
        <v>44927</v>
      </c>
      <c r="B2" s="60">
        <f>IF(C2="x",A2,0)</f>
        <v>44927</v>
      </c>
      <c r="C2" s="61" t="s">
        <v>27</v>
      </c>
      <c r="D2" s="62" t="s">
        <v>29</v>
      </c>
      <c r="F2" s="125" t="s">
        <v>65</v>
      </c>
      <c r="G2" s="126"/>
      <c r="H2" s="85" t="s">
        <v>20</v>
      </c>
      <c r="I2" s="86" t="s">
        <v>21</v>
      </c>
      <c r="J2" s="86" t="s">
        <v>76</v>
      </c>
      <c r="K2" s="87" t="s">
        <v>77</v>
      </c>
    </row>
    <row r="3" spans="1:11" x14ac:dyDescent="0.3">
      <c r="A3" s="59">
        <f>DATEVALUE("02.01."&amp;$B$1)</f>
        <v>44928</v>
      </c>
      <c r="B3" s="60">
        <f>IF(C3="x",A3,0)</f>
        <v>0</v>
      </c>
      <c r="C3" s="61"/>
      <c r="D3" s="62" t="s">
        <v>30</v>
      </c>
      <c r="F3" s="78" t="s">
        <v>66</v>
      </c>
      <c r="G3" s="79" t="s">
        <v>71</v>
      </c>
      <c r="H3" s="81">
        <v>0.29166666666666669</v>
      </c>
      <c r="I3" s="82">
        <v>0.66666666666666663</v>
      </c>
      <c r="J3" s="82">
        <v>4.1666666666666664E-2</v>
      </c>
      <c r="K3" s="82">
        <v>0.33333333333333331</v>
      </c>
    </row>
    <row r="4" spans="1:11" x14ac:dyDescent="0.3">
      <c r="A4" s="59">
        <f>DATEVALUE("06.01."&amp;$B$1)</f>
        <v>44932</v>
      </c>
      <c r="B4" s="60">
        <f t="shared" ref="B4:B50" si="0">IF(C4="x",A4,0)</f>
        <v>0</v>
      </c>
      <c r="C4" s="61"/>
      <c r="D4" s="62" t="s">
        <v>31</v>
      </c>
      <c r="F4" s="74" t="s">
        <v>67</v>
      </c>
      <c r="G4" s="75" t="s">
        <v>72</v>
      </c>
      <c r="H4" s="83">
        <v>0.29166666666666669</v>
      </c>
      <c r="I4" s="84">
        <v>0.66666666666666663</v>
      </c>
      <c r="J4" s="84">
        <v>4.1666666666666664E-2</v>
      </c>
      <c r="K4" s="84">
        <v>0.33333333333333331</v>
      </c>
    </row>
    <row r="5" spans="1:11" x14ac:dyDescent="0.3">
      <c r="A5" s="59">
        <f>A9-48</f>
        <v>44977</v>
      </c>
      <c r="B5" s="60">
        <f t="shared" si="0"/>
        <v>0</v>
      </c>
      <c r="C5" s="61"/>
      <c r="D5" s="62" t="s">
        <v>32</v>
      </c>
      <c r="F5" s="74" t="s">
        <v>68</v>
      </c>
      <c r="G5" s="75" t="s">
        <v>73</v>
      </c>
      <c r="H5" s="83">
        <v>0.29166666666666669</v>
      </c>
      <c r="I5" s="84">
        <v>0.66666666666666663</v>
      </c>
      <c r="J5" s="84">
        <v>4.1666666666666664E-2</v>
      </c>
      <c r="K5" s="84">
        <v>0.33333333333333331</v>
      </c>
    </row>
    <row r="6" spans="1:11" x14ac:dyDescent="0.3">
      <c r="A6" s="59">
        <f>A11-54</f>
        <v>44993</v>
      </c>
      <c r="B6" s="60">
        <f t="shared" si="0"/>
        <v>44993</v>
      </c>
      <c r="C6" s="61" t="s">
        <v>27</v>
      </c>
      <c r="D6" s="62" t="s">
        <v>33</v>
      </c>
      <c r="F6" s="74" t="s">
        <v>69</v>
      </c>
      <c r="G6" s="75" t="s">
        <v>74</v>
      </c>
      <c r="H6" s="83">
        <v>0.29166666666666669</v>
      </c>
      <c r="I6" s="84">
        <v>0.66666666666666663</v>
      </c>
      <c r="J6" s="84">
        <v>4.1666666666666664E-2</v>
      </c>
      <c r="K6" s="84">
        <v>0.33333333333333331</v>
      </c>
    </row>
    <row r="7" spans="1:11" ht="15" thickBot="1" x14ac:dyDescent="0.35">
      <c r="A7" s="59">
        <f>A9-2</f>
        <v>45023</v>
      </c>
      <c r="B7" s="60">
        <f t="shared" si="0"/>
        <v>45023</v>
      </c>
      <c r="C7" s="61" t="s">
        <v>27</v>
      </c>
      <c r="D7" s="62" t="s">
        <v>34</v>
      </c>
      <c r="F7" s="76" t="s">
        <v>70</v>
      </c>
      <c r="G7" s="77" t="s">
        <v>75</v>
      </c>
      <c r="H7" s="83">
        <v>0.29166666666666669</v>
      </c>
      <c r="I7" s="84">
        <v>0.66666666666666663</v>
      </c>
      <c r="J7" s="84">
        <v>4.1666666666666664E-2</v>
      </c>
      <c r="K7" s="84">
        <v>0.33333333333333331</v>
      </c>
    </row>
    <row r="8" spans="1:11" x14ac:dyDescent="0.3">
      <c r="A8" s="59">
        <f>A9-1</f>
        <v>45024</v>
      </c>
      <c r="B8" s="60">
        <f t="shared" si="0"/>
        <v>0</v>
      </c>
      <c r="C8" s="61"/>
      <c r="D8" s="62" t="s">
        <v>35</v>
      </c>
    </row>
    <row r="9" spans="1:11" ht="15" thickBot="1" x14ac:dyDescent="0.35">
      <c r="A9" s="63">
        <f>DOLLAR((DAY(MINUTE($B$1/38)/2+55) &amp; ".4." &amp; $B$1)/7,)*7-IF(YEAR(1)=1904,5,6)</f>
        <v>45025</v>
      </c>
      <c r="B9" s="60">
        <f t="shared" si="0"/>
        <v>0</v>
      </c>
      <c r="C9" s="61"/>
      <c r="D9" s="62" t="s">
        <v>36</v>
      </c>
    </row>
    <row r="10" spans="1:11" x14ac:dyDescent="0.3">
      <c r="A10" s="63">
        <f>A9+1</f>
        <v>45026</v>
      </c>
      <c r="B10" s="60">
        <f t="shared" si="0"/>
        <v>45026</v>
      </c>
      <c r="C10" s="61" t="s">
        <v>27</v>
      </c>
      <c r="D10" s="62" t="s">
        <v>37</v>
      </c>
      <c r="F10" s="127">
        <v>0.25</v>
      </c>
      <c r="G10" s="128"/>
      <c r="H10" s="88" t="s">
        <v>20</v>
      </c>
      <c r="I10" s="89" t="s">
        <v>21</v>
      </c>
    </row>
    <row r="11" spans="1:11" x14ac:dyDescent="0.3">
      <c r="A11" s="59">
        <f>DATEVALUE("01.05."&amp;$B$1)</f>
        <v>45047</v>
      </c>
      <c r="B11" s="60">
        <f t="shared" si="0"/>
        <v>45047</v>
      </c>
      <c r="C11" s="61" t="s">
        <v>27</v>
      </c>
      <c r="D11" s="62" t="s">
        <v>38</v>
      </c>
      <c r="F11" s="90" t="s">
        <v>66</v>
      </c>
      <c r="G11" s="90" t="s">
        <v>71</v>
      </c>
      <c r="H11" s="84">
        <v>0.66666666666666663</v>
      </c>
      <c r="I11" s="84">
        <v>0.91666666666666663</v>
      </c>
    </row>
    <row r="12" spans="1:11" x14ac:dyDescent="0.3">
      <c r="A12" s="59">
        <f>A9+39</f>
        <v>45064</v>
      </c>
      <c r="B12" s="60">
        <f t="shared" si="0"/>
        <v>45064</v>
      </c>
      <c r="C12" s="61" t="s">
        <v>27</v>
      </c>
      <c r="D12" s="62" t="s">
        <v>39</v>
      </c>
      <c r="F12" s="90" t="s">
        <v>67</v>
      </c>
      <c r="G12" s="90" t="s">
        <v>72</v>
      </c>
      <c r="H12" s="84">
        <v>0.66666666666666663</v>
      </c>
      <c r="I12" s="84">
        <v>0.91666666666666663</v>
      </c>
    </row>
    <row r="13" spans="1:11" x14ac:dyDescent="0.3">
      <c r="A13" s="59">
        <f>DATE($B$1,5,1)+15-WEEKDAY(DATE($B$1,5,1))</f>
        <v>45060</v>
      </c>
      <c r="B13" s="60">
        <f t="shared" si="0"/>
        <v>0</v>
      </c>
      <c r="C13" s="61"/>
      <c r="D13" s="62" t="s">
        <v>40</v>
      </c>
      <c r="F13" s="90" t="s">
        <v>68</v>
      </c>
      <c r="G13" s="90" t="s">
        <v>73</v>
      </c>
      <c r="H13" s="84">
        <v>0.66666666666666663</v>
      </c>
      <c r="I13" s="84">
        <v>0.91666666666666663</v>
      </c>
    </row>
    <row r="14" spans="1:11" x14ac:dyDescent="0.3">
      <c r="A14" s="59">
        <f>A9+48</f>
        <v>45073</v>
      </c>
      <c r="B14" s="60">
        <f t="shared" si="0"/>
        <v>0</v>
      </c>
      <c r="C14" s="61"/>
      <c r="D14" s="62" t="s">
        <v>41</v>
      </c>
      <c r="F14" s="90" t="s">
        <v>69</v>
      </c>
      <c r="G14" s="90" t="s">
        <v>74</v>
      </c>
      <c r="H14" s="84">
        <v>0.66666666666666663</v>
      </c>
      <c r="I14" s="84">
        <v>0.91666666666666663</v>
      </c>
    </row>
    <row r="15" spans="1:11" x14ac:dyDescent="0.3">
      <c r="A15" s="59">
        <f>A9+49</f>
        <v>45074</v>
      </c>
      <c r="B15" s="60">
        <f t="shared" si="0"/>
        <v>0</v>
      </c>
      <c r="C15" s="61"/>
      <c r="D15" s="62" t="s">
        <v>42</v>
      </c>
      <c r="F15" s="90" t="s">
        <v>70</v>
      </c>
      <c r="G15" s="90" t="s">
        <v>75</v>
      </c>
      <c r="H15" s="84">
        <v>0.66666666666666663</v>
      </c>
      <c r="I15" s="84">
        <v>0.91666666666666663</v>
      </c>
    </row>
    <row r="16" spans="1:11" x14ac:dyDescent="0.3">
      <c r="A16" s="59">
        <f>A9+50</f>
        <v>45075</v>
      </c>
      <c r="B16" s="60">
        <f t="shared" si="0"/>
        <v>45075</v>
      </c>
      <c r="C16" s="61" t="s">
        <v>27</v>
      </c>
      <c r="D16" s="62" t="s">
        <v>43</v>
      </c>
      <c r="F16" s="90" t="s">
        <v>78</v>
      </c>
      <c r="G16" s="90" t="s">
        <v>79</v>
      </c>
      <c r="H16" s="80">
        <v>0.29166666666666669</v>
      </c>
      <c r="I16" s="80">
        <v>0.66666666666666663</v>
      </c>
    </row>
    <row r="17" spans="1:9" x14ac:dyDescent="0.3">
      <c r="A17" s="59">
        <f>A9+60</f>
        <v>45085</v>
      </c>
      <c r="B17" s="60">
        <f t="shared" si="0"/>
        <v>0</v>
      </c>
      <c r="C17" s="61"/>
      <c r="D17" s="62" t="s">
        <v>44</v>
      </c>
    </row>
    <row r="18" spans="1:9" ht="15" thickBot="1" x14ac:dyDescent="0.35">
      <c r="A18" s="59">
        <f>DATEVALUE("01.08."&amp;$B$1)</f>
        <v>45139</v>
      </c>
      <c r="B18" s="60">
        <f t="shared" si="0"/>
        <v>0</v>
      </c>
      <c r="C18" s="61"/>
      <c r="D18" s="62" t="s">
        <v>45</v>
      </c>
    </row>
    <row r="19" spans="1:9" x14ac:dyDescent="0.3">
      <c r="A19" s="59">
        <f>DATEVALUE("03.10."&amp;$B$1)</f>
        <v>45202</v>
      </c>
      <c r="B19" s="60">
        <f t="shared" si="0"/>
        <v>45202</v>
      </c>
      <c r="C19" s="61" t="s">
        <v>27</v>
      </c>
      <c r="D19" s="62" t="s">
        <v>46</v>
      </c>
      <c r="F19" s="127">
        <v>0.5</v>
      </c>
      <c r="G19" s="128"/>
      <c r="H19" s="88" t="s">
        <v>20</v>
      </c>
      <c r="I19" s="89" t="s">
        <v>21</v>
      </c>
    </row>
    <row r="20" spans="1:9" x14ac:dyDescent="0.3">
      <c r="A20" s="59">
        <f>DATE($B$1,10,1)+7-WEEKDAY(DATE($B$1,10,1),2)</f>
        <v>45200</v>
      </c>
      <c r="B20" s="60">
        <f t="shared" si="0"/>
        <v>0</v>
      </c>
      <c r="C20" s="61"/>
      <c r="D20" s="62" t="s">
        <v>47</v>
      </c>
      <c r="F20" s="90" t="s">
        <v>66</v>
      </c>
      <c r="G20" s="90" t="s">
        <v>71</v>
      </c>
      <c r="H20" s="84">
        <v>0.91666666666666663</v>
      </c>
      <c r="I20" s="84">
        <v>0.29166666666666669</v>
      </c>
    </row>
    <row r="21" spans="1:9" x14ac:dyDescent="0.3">
      <c r="A21" s="59">
        <v>43399</v>
      </c>
      <c r="B21" s="60">
        <f t="shared" si="0"/>
        <v>0</v>
      </c>
      <c r="C21" s="61"/>
      <c r="D21" s="62" t="s">
        <v>48</v>
      </c>
      <c r="F21" s="90" t="s">
        <v>67</v>
      </c>
      <c r="G21" s="90" t="s">
        <v>72</v>
      </c>
      <c r="H21" s="84">
        <v>0.91666666666666663</v>
      </c>
      <c r="I21" s="84">
        <v>0.29166666666666669</v>
      </c>
    </row>
    <row r="22" spans="1:9" x14ac:dyDescent="0.3">
      <c r="A22" s="59">
        <f>DATEVALUE("31.10."&amp;$B$1)</f>
        <v>45230</v>
      </c>
      <c r="B22" s="60">
        <f t="shared" si="0"/>
        <v>45230</v>
      </c>
      <c r="C22" s="61" t="s">
        <v>27</v>
      </c>
      <c r="D22" s="62" t="s">
        <v>49</v>
      </c>
      <c r="F22" s="90" t="s">
        <v>68</v>
      </c>
      <c r="G22" s="90" t="s">
        <v>73</v>
      </c>
      <c r="H22" s="84">
        <v>0.91666666666666663</v>
      </c>
      <c r="I22" s="84">
        <v>0.29166666666666669</v>
      </c>
    </row>
    <row r="23" spans="1:9" x14ac:dyDescent="0.3">
      <c r="A23" s="59">
        <f>DATEVALUE("01.11."&amp;$B$1)</f>
        <v>45231</v>
      </c>
      <c r="B23" s="60">
        <f t="shared" si="0"/>
        <v>0</v>
      </c>
      <c r="C23" s="61"/>
      <c r="D23" s="62" t="s">
        <v>50</v>
      </c>
      <c r="F23" s="90" t="s">
        <v>69</v>
      </c>
      <c r="G23" s="90" t="s">
        <v>74</v>
      </c>
      <c r="H23" s="84">
        <v>0.91666666666666663</v>
      </c>
      <c r="I23" s="84">
        <v>0.29166666666666669</v>
      </c>
    </row>
    <row r="24" spans="1:9" x14ac:dyDescent="0.3">
      <c r="A24" s="59">
        <f>DATE($B$1,12,25)-WEEKDAY(DATE($B$1,12,25),2)-35</f>
        <v>45249</v>
      </c>
      <c r="B24" s="60">
        <f t="shared" si="0"/>
        <v>0</v>
      </c>
      <c r="C24" s="61"/>
      <c r="D24" s="62" t="s">
        <v>51</v>
      </c>
      <c r="F24" s="90" t="s">
        <v>70</v>
      </c>
      <c r="G24" s="90" t="s">
        <v>75</v>
      </c>
      <c r="H24" s="84">
        <v>0.91666666666666663</v>
      </c>
      <c r="I24" s="84">
        <v>0.29166666666666669</v>
      </c>
    </row>
    <row r="25" spans="1:9" x14ac:dyDescent="0.3">
      <c r="A25" s="59">
        <f>DATE($B$1,12,25)-WEEKDAY(DATE($B$1,12,25),2)-32</f>
        <v>45252</v>
      </c>
      <c r="B25" s="60">
        <f t="shared" si="0"/>
        <v>0</v>
      </c>
      <c r="C25" s="61"/>
      <c r="D25" s="62" t="s">
        <v>52</v>
      </c>
      <c r="F25" s="90" t="s">
        <v>78</v>
      </c>
      <c r="G25" s="90" t="s">
        <v>79</v>
      </c>
      <c r="H25" s="80">
        <v>0.66666666666666663</v>
      </c>
      <c r="I25" s="80">
        <v>0</v>
      </c>
    </row>
    <row r="26" spans="1:9" x14ac:dyDescent="0.3">
      <c r="A26" s="59">
        <f>DATE($B$1,12,25)-WEEKDAY(DATE($B$1,12,25),2)-28</f>
        <v>45256</v>
      </c>
      <c r="B26" s="60">
        <f t="shared" si="0"/>
        <v>0</v>
      </c>
      <c r="C26" s="61"/>
      <c r="D26" s="62" t="s">
        <v>53</v>
      </c>
      <c r="F26" s="90" t="s">
        <v>80</v>
      </c>
      <c r="G26" s="90" t="s">
        <v>81</v>
      </c>
      <c r="H26" s="80">
        <v>0</v>
      </c>
      <c r="I26" s="80">
        <v>0</v>
      </c>
    </row>
    <row r="27" spans="1:9" ht="15" thickBot="1" x14ac:dyDescent="0.35">
      <c r="A27" s="59">
        <f>DATE($B$1,12,25)-WEEKDAY(DATE($B$1,12,25),2)-21</f>
        <v>45263</v>
      </c>
      <c r="B27" s="60">
        <f t="shared" si="0"/>
        <v>0</v>
      </c>
      <c r="C27" s="61"/>
      <c r="D27" s="62" t="s">
        <v>54</v>
      </c>
    </row>
    <row r="28" spans="1:9" x14ac:dyDescent="0.3">
      <c r="A28" s="59">
        <f>DATE($B$1,12,25)-WEEKDAY(DATE($B$1,12,25),2)-14</f>
        <v>45270</v>
      </c>
      <c r="B28" s="60">
        <f t="shared" si="0"/>
        <v>0</v>
      </c>
      <c r="C28" s="61"/>
      <c r="D28" s="62" t="s">
        <v>55</v>
      </c>
      <c r="F28" s="127" t="s">
        <v>82</v>
      </c>
      <c r="G28" s="128"/>
      <c r="H28" s="88" t="s">
        <v>20</v>
      </c>
      <c r="I28" s="89" t="s">
        <v>21</v>
      </c>
    </row>
    <row r="29" spans="1:9" x14ac:dyDescent="0.3">
      <c r="A29" s="59">
        <f>DATE($B$1,12,25)-WEEKDAY(DATE($B$1,12,25),2)-7</f>
        <v>45277</v>
      </c>
      <c r="B29" s="60">
        <f t="shared" si="0"/>
        <v>0</v>
      </c>
      <c r="C29" s="61"/>
      <c r="D29" s="62" t="s">
        <v>56</v>
      </c>
      <c r="F29" s="90" t="s">
        <v>83</v>
      </c>
      <c r="G29" s="90" t="s">
        <v>84</v>
      </c>
      <c r="H29" s="84">
        <v>0</v>
      </c>
      <c r="I29" s="84">
        <v>0</v>
      </c>
    </row>
    <row r="30" spans="1:9" x14ac:dyDescent="0.3">
      <c r="A30" s="59">
        <f>DATE($B$1,12,25)-WEEKDAY(DATE($B$1,12,25),2)</f>
        <v>45284</v>
      </c>
      <c r="B30" s="60">
        <f t="shared" si="0"/>
        <v>0</v>
      </c>
      <c r="C30" s="61"/>
      <c r="D30" s="62" t="s">
        <v>57</v>
      </c>
    </row>
    <row r="31" spans="1:9" x14ac:dyDescent="0.3">
      <c r="A31" s="59">
        <f>DATEVALUE("24.12."&amp;$B$1)</f>
        <v>45284</v>
      </c>
      <c r="B31" s="60">
        <f t="shared" si="0"/>
        <v>0</v>
      </c>
      <c r="C31" s="61"/>
      <c r="D31" s="62" t="s">
        <v>58</v>
      </c>
    </row>
    <row r="32" spans="1:9" x14ac:dyDescent="0.3">
      <c r="A32" s="59">
        <f>DATEVALUE("25.12."&amp;$B$1)</f>
        <v>45285</v>
      </c>
      <c r="B32" s="60">
        <f t="shared" si="0"/>
        <v>45285</v>
      </c>
      <c r="C32" s="61" t="s">
        <v>27</v>
      </c>
      <c r="D32" s="62" t="s">
        <v>59</v>
      </c>
    </row>
    <row r="33" spans="1:4" x14ac:dyDescent="0.3">
      <c r="A33" s="59">
        <f>DATEVALUE("26.12."&amp;$B$1)</f>
        <v>45286</v>
      </c>
      <c r="B33" s="60">
        <f t="shared" si="0"/>
        <v>45286</v>
      </c>
      <c r="C33" s="61" t="s">
        <v>27</v>
      </c>
      <c r="D33" s="62" t="s">
        <v>60</v>
      </c>
    </row>
    <row r="34" spans="1:4" x14ac:dyDescent="0.3">
      <c r="A34" s="59">
        <f>DATEVALUE("31.12."&amp;$B$1)</f>
        <v>45291</v>
      </c>
      <c r="B34" s="60">
        <f t="shared" si="0"/>
        <v>0</v>
      </c>
      <c r="C34" s="61"/>
      <c r="D34" s="62" t="s">
        <v>61</v>
      </c>
    </row>
    <row r="35" spans="1:4" x14ac:dyDescent="0.3">
      <c r="A35" s="64"/>
      <c r="B35" s="60">
        <f t="shared" si="0"/>
        <v>0</v>
      </c>
      <c r="C35" s="65"/>
      <c r="D35" s="66"/>
    </row>
    <row r="36" spans="1:4" x14ac:dyDescent="0.3">
      <c r="A36" s="64"/>
      <c r="B36" s="60">
        <f t="shared" si="0"/>
        <v>0</v>
      </c>
      <c r="C36" s="65"/>
      <c r="D36" s="66"/>
    </row>
    <row r="37" spans="1:4" x14ac:dyDescent="0.3">
      <c r="A37" s="64"/>
      <c r="B37" s="60">
        <f t="shared" si="0"/>
        <v>0</v>
      </c>
      <c r="C37" s="65"/>
      <c r="D37" s="66"/>
    </row>
    <row r="38" spans="1:4" x14ac:dyDescent="0.3">
      <c r="A38" s="64"/>
      <c r="B38" s="60">
        <f t="shared" si="0"/>
        <v>0</v>
      </c>
      <c r="C38" s="65"/>
      <c r="D38" s="66"/>
    </row>
    <row r="39" spans="1:4" x14ac:dyDescent="0.3">
      <c r="A39" s="64"/>
      <c r="B39" s="60">
        <f t="shared" si="0"/>
        <v>0</v>
      </c>
      <c r="C39" s="65"/>
      <c r="D39" s="66"/>
    </row>
    <row r="40" spans="1:4" x14ac:dyDescent="0.3">
      <c r="A40" s="64"/>
      <c r="B40" s="60">
        <f t="shared" si="0"/>
        <v>0</v>
      </c>
      <c r="C40" s="65"/>
      <c r="D40" s="66"/>
    </row>
    <row r="41" spans="1:4" x14ac:dyDescent="0.3">
      <c r="A41" s="64"/>
      <c r="B41" s="60">
        <f t="shared" si="0"/>
        <v>0</v>
      </c>
      <c r="C41" s="65"/>
      <c r="D41" s="66"/>
    </row>
    <row r="42" spans="1:4" x14ac:dyDescent="0.3">
      <c r="A42" s="64"/>
      <c r="B42" s="60">
        <f t="shared" si="0"/>
        <v>0</v>
      </c>
      <c r="C42" s="65"/>
      <c r="D42" s="66"/>
    </row>
    <row r="43" spans="1:4" x14ac:dyDescent="0.3">
      <c r="A43" s="66"/>
      <c r="B43" s="60">
        <f t="shared" si="0"/>
        <v>0</v>
      </c>
      <c r="C43" s="67"/>
      <c r="D43" s="66"/>
    </row>
    <row r="44" spans="1:4" x14ac:dyDescent="0.3">
      <c r="A44" s="66"/>
      <c r="B44" s="60">
        <f t="shared" si="0"/>
        <v>0</v>
      </c>
      <c r="C44" s="67"/>
      <c r="D44" s="66"/>
    </row>
    <row r="45" spans="1:4" x14ac:dyDescent="0.3">
      <c r="A45" s="66"/>
      <c r="B45" s="60">
        <f t="shared" si="0"/>
        <v>0</v>
      </c>
      <c r="C45" s="67"/>
      <c r="D45" s="66"/>
    </row>
    <row r="46" spans="1:4" x14ac:dyDescent="0.3">
      <c r="A46" s="66"/>
      <c r="B46" s="60">
        <f t="shared" si="0"/>
        <v>0</v>
      </c>
      <c r="C46" s="67"/>
      <c r="D46" s="66"/>
    </row>
    <row r="47" spans="1:4" x14ac:dyDescent="0.3">
      <c r="A47" s="66"/>
      <c r="B47" s="60">
        <f t="shared" si="0"/>
        <v>0</v>
      </c>
      <c r="C47" s="67"/>
      <c r="D47" s="66"/>
    </row>
    <row r="48" spans="1:4" x14ac:dyDescent="0.3">
      <c r="A48" s="64"/>
      <c r="B48" s="60">
        <f t="shared" si="0"/>
        <v>0</v>
      </c>
      <c r="C48" s="67"/>
      <c r="D48" s="66"/>
    </row>
    <row r="49" spans="1:4" x14ac:dyDescent="0.3">
      <c r="A49" s="66"/>
      <c r="B49" s="60">
        <f t="shared" si="0"/>
        <v>0</v>
      </c>
      <c r="C49" s="67"/>
      <c r="D49" s="66"/>
    </row>
    <row r="50" spans="1:4" x14ac:dyDescent="0.3">
      <c r="A50" s="66"/>
      <c r="B50" s="60">
        <f t="shared" si="0"/>
        <v>0</v>
      </c>
      <c r="C50" s="67"/>
      <c r="D50" s="66"/>
    </row>
  </sheetData>
  <sheetProtection selectLockedCells="1"/>
  <mergeCells count="4">
    <mergeCell ref="F2:G2"/>
    <mergeCell ref="F10:G10"/>
    <mergeCell ref="F19:G19"/>
    <mergeCell ref="F28:G28"/>
  </mergeCells>
  <phoneticPr fontId="12" type="noConversion"/>
  <conditionalFormatting sqref="B2 B4:B50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Feiertage-Stunden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Stoy</dc:creator>
  <cp:lastModifiedBy>Sebastian Stoy</cp:lastModifiedBy>
  <cp:lastPrinted>2022-12-28T08:33:30Z</cp:lastPrinted>
  <dcterms:created xsi:type="dcterms:W3CDTF">2022-12-27T10:23:23Z</dcterms:created>
  <dcterms:modified xsi:type="dcterms:W3CDTF">2022-12-28T10:35:36Z</dcterms:modified>
</cp:coreProperties>
</file>