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 defaultThemeVersion="124226"/>
  <workbookProtection lockStructure="1"/>
  <bookViews>
    <workbookView xWindow="600" yWindow="45" windowWidth="27540" windowHeight="12840"/>
  </bookViews>
  <sheets>
    <sheet name="Handel" sheetId="1" r:id="rId1"/>
  </sheets>
  <calcPr calcId="145621"/>
</workbook>
</file>

<file path=xl/calcChain.xml><?xml version="1.0" encoding="utf-8"?>
<calcChain xmlns="http://schemas.openxmlformats.org/spreadsheetml/2006/main">
  <c r="F6" i="1" l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6" i="1"/>
  <c r="L6" i="1" l="1"/>
  <c r="S7" i="1" l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E6" i="1"/>
  <c r="E7" i="1" s="1"/>
  <c r="E8" i="1" s="1"/>
  <c r="E9" i="1" l="1"/>
  <c r="E10" i="1" s="1"/>
  <c r="W6" i="1"/>
  <c r="D6" i="1"/>
  <c r="J5" i="1"/>
  <c r="E11" i="1" l="1"/>
  <c r="E12" i="1" s="1"/>
  <c r="E13" i="1" s="1"/>
  <c r="E14" i="1" s="1"/>
  <c r="F7" i="1"/>
  <c r="D7" i="1" s="1"/>
  <c r="G6" i="1"/>
  <c r="E15" i="1" l="1"/>
  <c r="E16" i="1" s="1"/>
  <c r="F8" i="1"/>
  <c r="D8" i="1" s="1"/>
  <c r="E17" i="1" l="1"/>
  <c r="E18" i="1" s="1"/>
  <c r="G7" i="1"/>
  <c r="W7" i="1"/>
  <c r="F9" i="1"/>
  <c r="D9" i="1" s="1"/>
  <c r="E19" i="1" l="1"/>
  <c r="E20" i="1" s="1"/>
  <c r="F10" i="1"/>
  <c r="D10" i="1" s="1"/>
  <c r="F11" i="1" l="1"/>
  <c r="D11" i="1" s="1"/>
  <c r="E21" i="1"/>
  <c r="G8" i="1"/>
  <c r="W8" i="1"/>
  <c r="F12" i="1" l="1"/>
  <c r="D12" i="1" s="1"/>
  <c r="E22" i="1"/>
  <c r="E23" i="1" s="1"/>
  <c r="F13" i="1" l="1"/>
  <c r="D13" i="1" s="1"/>
  <c r="G9" i="1"/>
  <c r="W9" i="1"/>
  <c r="F14" i="1" l="1"/>
  <c r="D14" i="1" s="1"/>
  <c r="F15" i="1" l="1"/>
  <c r="D15" i="1" s="1"/>
  <c r="G10" i="1"/>
  <c r="W10" i="1"/>
  <c r="F16" i="1" l="1"/>
  <c r="D16" i="1" s="1"/>
  <c r="F17" i="1" l="1"/>
  <c r="D17" i="1" s="1"/>
  <c r="W11" i="1"/>
  <c r="G11" i="1"/>
  <c r="F18" i="1" l="1"/>
  <c r="D18" i="1" l="1"/>
  <c r="F19" i="1"/>
  <c r="D19" i="1" s="1"/>
  <c r="W12" i="1"/>
  <c r="G12" i="1"/>
  <c r="F20" i="1" l="1"/>
  <c r="D20" i="1" s="1"/>
  <c r="W13" i="1"/>
  <c r="G13" i="1"/>
  <c r="F21" i="1" l="1"/>
  <c r="D21" i="1" s="1"/>
  <c r="W14" i="1"/>
  <c r="G14" i="1"/>
  <c r="F22" i="1" l="1"/>
  <c r="F23" i="1" s="1"/>
  <c r="D23" i="1" s="1"/>
  <c r="G15" i="1"/>
  <c r="W15" i="1"/>
  <c r="D22" i="1" l="1"/>
  <c r="G17" i="1"/>
  <c r="W17" i="1"/>
  <c r="G16" i="1"/>
  <c r="W16" i="1"/>
  <c r="G18" i="1" l="1"/>
  <c r="W18" i="1"/>
  <c r="G19" i="1" l="1"/>
  <c r="W19" i="1"/>
  <c r="G20" i="1" l="1"/>
  <c r="W20" i="1"/>
  <c r="G21" i="1" l="1"/>
  <c r="W21" i="1"/>
  <c r="G22" i="1" l="1"/>
  <c r="W22" i="1"/>
  <c r="G23" i="1" l="1"/>
  <c r="W23" i="1"/>
</calcChain>
</file>

<file path=xl/sharedStrings.xml><?xml version="1.0" encoding="utf-8"?>
<sst xmlns="http://schemas.openxmlformats.org/spreadsheetml/2006/main" count="120" uniqueCount="49">
  <si>
    <t>Aktie</t>
  </si>
  <si>
    <t>Order</t>
  </si>
  <si>
    <t>Status</t>
  </si>
  <si>
    <t>Zeit im</t>
  </si>
  <si>
    <t>Branche</t>
  </si>
  <si>
    <t>ISIN</t>
  </si>
  <si>
    <t>Kaufdatum</t>
  </si>
  <si>
    <t>Kaufplatz</t>
  </si>
  <si>
    <t>Kaufmenge</t>
  </si>
  <si>
    <t xml:space="preserve">Menge </t>
  </si>
  <si>
    <t>Kaufwert</t>
  </si>
  <si>
    <t>Depot</t>
  </si>
  <si>
    <t>Verkaufdatum</t>
  </si>
  <si>
    <t>Verkaufplatz</t>
  </si>
  <si>
    <t>Verkaufmenge</t>
  </si>
  <si>
    <t>Verkaufwert</t>
  </si>
  <si>
    <r>
      <t>Depotwert</t>
    </r>
    <r>
      <rPr>
        <sz val="1"/>
        <color rgb="FFF0F8F0"/>
        <rFont val="Arial"/>
        <family val="2"/>
      </rPr>
      <t>_K</t>
    </r>
  </si>
  <si>
    <t>Name</t>
  </si>
  <si>
    <t>Nr. / Jahr</t>
  </si>
  <si>
    <t>Besitz</t>
  </si>
  <si>
    <t>(Sektor)</t>
  </si>
  <si>
    <t>Tag</t>
  </si>
  <si>
    <t>Handelsplatz</t>
  </si>
  <si>
    <t>(Stck.)</t>
  </si>
  <si>
    <t>Nummer</t>
  </si>
  <si>
    <t>Kauf</t>
  </si>
  <si>
    <t>Xetra</t>
  </si>
  <si>
    <t>Spalte1</t>
  </si>
  <si>
    <t>Spalte2</t>
  </si>
  <si>
    <t>Spalte3</t>
  </si>
  <si>
    <t>Spalte4</t>
  </si>
  <si>
    <t>Automobile</t>
  </si>
  <si>
    <t>Konsumgüter</t>
  </si>
  <si>
    <t>Kommunikat.</t>
  </si>
  <si>
    <t>Chemie</t>
  </si>
  <si>
    <t>EDV-Software</t>
  </si>
  <si>
    <t>Versicherung</t>
  </si>
  <si>
    <t>(vor Splitting)</t>
  </si>
  <si>
    <t>Aktie_1</t>
  </si>
  <si>
    <t>Aktie_2</t>
  </si>
  <si>
    <t>Aktie_3</t>
  </si>
  <si>
    <t>Aktie_4</t>
  </si>
  <si>
    <t>Aktie_5</t>
  </si>
  <si>
    <t>Aktie_6</t>
  </si>
  <si>
    <t>Aktie_7</t>
  </si>
  <si>
    <t>DE000 …</t>
  </si>
  <si>
    <t>Aktie_8</t>
  </si>
  <si>
    <t>Aktie_9</t>
  </si>
  <si>
    <t>Aktie_10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</si>
</sst>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##"/>
    <numFmt numFmtId="165" formatCode="#,##0.000\ &quot;€&quot;"/>
    <numFmt numFmtId="166" formatCode="000"/>
    <numFmt numFmtId="167" formatCode="#,##0.00\ &quot;€&quot;"/>
  </numFmts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.5"/>
      <color theme="1"/>
      <name val="Arial"/>
      <family val="2"/>
    </font>
    <font>
      <sz val="8"/>
      <color rgb="FFC08080"/>
      <name val="Arial"/>
      <family val="2"/>
    </font>
    <font>
      <u/>
      <sz val="12"/>
      <color theme="10"/>
      <name val="Arial"/>
      <family val="2"/>
    </font>
    <font>
      <sz val="8"/>
      <color theme="0"/>
      <name val="Arial"/>
      <family val="2"/>
    </font>
    <font>
      <sz val="8"/>
      <color theme="0" tint="-0.249977111117893"/>
      <name val="Arial"/>
      <family val="2"/>
    </font>
    <font>
      <sz val="11.5"/>
      <name val="Arial"/>
      <family val="2"/>
    </font>
    <font>
      <sz val="1"/>
      <color rgb="FFF0F8F0"/>
      <name val="Arial"/>
      <family val="2"/>
    </font>
    <font>
      <sz val="8"/>
      <color rgb="FF404040"/>
      <name val="Arial"/>
      <family val="2"/>
    </font>
    <font>
      <sz val="12"/>
      <name val="Arial"/>
      <family val="2"/>
    </font>
    <font>
      <sz val="10.5"/>
      <color theme="1"/>
      <name val="Arial"/>
      <family val="2"/>
    </font>
    <font>
      <sz val="11.5"/>
      <color rgb="FF004000"/>
      <name val="Arial"/>
      <family val="2"/>
    </font>
    <font>
      <sz val="11.5"/>
      <color theme="6" tint="-0.499984740745262"/>
      <name val="Arial"/>
      <family val="2"/>
    </font>
    <font>
      <sz val="12"/>
      <color theme="0" tint="-0.249977111117893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8F8C0"/>
        <bgColor auto="1"/>
      </patternFill>
    </fill>
    <fill>
      <patternFill patternType="solid">
        <fgColor rgb="FFF8F8E8"/>
        <bgColor auto="1"/>
      </patternFill>
    </fill>
    <fill>
      <patternFill patternType="solid">
        <fgColor rgb="FFF0F0F8"/>
        <bgColor indexed="64"/>
      </patternFill>
    </fill>
    <fill>
      <gradientFill type="path" left="0.5" right="0.5" top="0.5" bottom="0.5">
        <stop position="0">
          <color rgb="FFFCFCFC"/>
        </stop>
        <stop position="1">
          <color rgb="FFE6E6FA"/>
        </stop>
      </gradientFill>
    </fill>
    <fill>
      <patternFill patternType="solid">
        <fgColor rgb="FFF0F8F0"/>
        <bgColor indexed="64"/>
      </patternFill>
    </fill>
    <fill>
      <patternFill patternType="solid">
        <fgColor rgb="FFF8F0F0"/>
        <bgColor indexed="64"/>
      </patternFill>
    </fill>
  </fills>
  <borders count="19">
    <border>
      <left/>
      <right/>
      <top/>
      <bottom/>
      <diagonal/>
    </border>
    <border>
      <left style="thin">
        <color rgb="FFC08080"/>
      </left>
      <right style="thin">
        <color rgb="FFC08080"/>
      </right>
      <top style="thin">
        <color rgb="FFC08080"/>
      </top>
      <bottom style="thin">
        <color rgb="FFC0808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8080"/>
      </left>
      <right style="thin">
        <color rgb="FFC08080"/>
      </right>
      <top/>
      <bottom style="thin">
        <color rgb="FFC0808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5" fillId="0" borderId="0"/>
    <xf numFmtId="0" fontId="4" fillId="0" borderId="0" applyNumberForma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17" fillId="0" borderId="0"/>
  </cellStyleXfs>
  <cellXfs count="71">
    <xf numFmtId="0" fontId="0" fillId="0" borderId="0" xfId="0"/>
    <xf numFmtId="0" fontId="7" fillId="2" borderId="4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7" fillId="4" borderId="4" xfId="0" applyNumberFormat="1" applyFont="1" applyFill="1" applyBorder="1" applyAlignment="1" applyProtection="1">
      <alignment horizontal="center" vertical="center"/>
    </xf>
    <xf numFmtId="0" fontId="7" fillId="6" borderId="4" xfId="0" applyNumberFormat="1" applyFont="1" applyFill="1" applyBorder="1" applyAlignment="1" applyProtection="1">
      <alignment horizontal="center" vertical="center"/>
    </xf>
    <xf numFmtId="0" fontId="3" fillId="3" borderId="4" xfId="0" applyNumberFormat="1" applyFont="1" applyFill="1" applyBorder="1" applyAlignment="1" applyProtection="1">
      <alignment horizontal="center" vertical="center"/>
    </xf>
    <xf numFmtId="0" fontId="7" fillId="7" borderId="4" xfId="0" applyNumberFormat="1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vertical="center" textRotation="90"/>
    </xf>
    <xf numFmtId="0" fontId="9" fillId="2" borderId="7" xfId="0" applyNumberFormat="1" applyFont="1" applyFill="1" applyBorder="1" applyAlignment="1" applyProtection="1">
      <alignment horizontal="center" vertical="center"/>
    </xf>
    <xf numFmtId="0" fontId="6" fillId="3" borderId="7" xfId="0" quotePrefix="1" applyNumberFormat="1" applyFont="1" applyFill="1" applyBorder="1" applyAlignment="1" applyProtection="1">
      <alignment horizontal="center" vertical="center"/>
    </xf>
    <xf numFmtId="0" fontId="9" fillId="4" borderId="7" xfId="0" applyNumberFormat="1" applyFont="1" applyFill="1" applyBorder="1" applyAlignment="1" applyProtection="1">
      <alignment horizontal="center" vertical="center"/>
    </xf>
    <xf numFmtId="0" fontId="10" fillId="4" borderId="7" xfId="0" applyNumberFormat="1" applyFont="1" applyFill="1" applyBorder="1" applyAlignment="1" applyProtection="1">
      <alignment horizontal="center" vertical="center"/>
    </xf>
    <xf numFmtId="0" fontId="9" fillId="4" borderId="7" xfId="0" applyNumberFormat="1" applyFont="1" applyFill="1" applyBorder="1" applyAlignment="1" applyProtection="1">
      <alignment horizontal="center" wrapText="1"/>
    </xf>
    <xf numFmtId="0" fontId="9" fillId="6" borderId="7" xfId="0" applyNumberFormat="1" applyFont="1" applyFill="1" applyBorder="1" applyAlignment="1" applyProtection="1">
      <alignment horizontal="center" vertical="center"/>
    </xf>
    <xf numFmtId="0" fontId="3" fillId="3" borderId="7" xfId="0" applyNumberFormat="1" applyFont="1" applyFill="1" applyBorder="1" applyAlignment="1" applyProtection="1">
      <alignment horizontal="center" vertical="center"/>
    </xf>
    <xf numFmtId="0" fontId="9" fillId="7" borderId="7" xfId="0" applyNumberFormat="1" applyFont="1" applyFill="1" applyBorder="1" applyAlignment="1" applyProtection="1">
      <alignment horizontal="center" vertical="center"/>
    </xf>
    <xf numFmtId="0" fontId="7" fillId="6" borderId="7" xfId="0" applyNumberFormat="1" applyFont="1" applyFill="1" applyBorder="1" applyAlignment="1" applyProtection="1">
      <alignment horizontal="center" vertical="center"/>
    </xf>
    <xf numFmtId="164" fontId="6" fillId="0" borderId="6" xfId="0" applyNumberFormat="1" applyFont="1" applyBorder="1" applyAlignment="1" applyProtection="1">
      <alignment horizontal="right" vertical="center"/>
    </xf>
    <xf numFmtId="0" fontId="2" fillId="0" borderId="7" xfId="0" applyFont="1" applyFill="1" applyBorder="1" applyAlignment="1" applyProtection="1">
      <alignment horizontal="left" vertical="center" indent="1"/>
    </xf>
    <xf numFmtId="0" fontId="7" fillId="0" borderId="7" xfId="0" applyFont="1" applyFill="1" applyBorder="1" applyAlignment="1" applyProtection="1">
      <alignment vertical="center" shrinkToFit="1"/>
    </xf>
    <xf numFmtId="0" fontId="7" fillId="0" borderId="7" xfId="0" applyFont="1" applyBorder="1" applyAlignment="1" applyProtection="1">
      <alignment horizontal="left" vertical="center" indent="1"/>
    </xf>
    <xf numFmtId="0" fontId="2" fillId="0" borderId="7" xfId="0" applyFont="1" applyFill="1" applyBorder="1" applyAlignment="1" applyProtection="1">
      <alignment horizontal="left" vertical="center" shrinkToFit="1"/>
    </xf>
    <xf numFmtId="0" fontId="3" fillId="0" borderId="11" xfId="0" applyFont="1" applyFill="1" applyBorder="1" applyAlignment="1" applyProtection="1">
      <alignment horizontal="right" vertical="center" indent="1"/>
    </xf>
    <xf numFmtId="167" fontId="13" fillId="0" borderId="7" xfId="0" applyNumberFormat="1" applyFont="1" applyBorder="1" applyAlignment="1" applyProtection="1">
      <alignment horizontal="right" vertical="center" indent="1"/>
    </xf>
    <xf numFmtId="0" fontId="7" fillId="0" borderId="12" xfId="0" applyFont="1" applyFill="1" applyBorder="1" applyAlignment="1" applyProtection="1">
      <alignment horizontal="left" vertical="center" indent="1"/>
      <protection locked="0"/>
    </xf>
    <xf numFmtId="0" fontId="2" fillId="0" borderId="13" xfId="0" applyFont="1" applyFill="1" applyBorder="1" applyAlignment="1" applyProtection="1">
      <alignment horizontal="left" vertical="center" indent="1"/>
    </xf>
    <xf numFmtId="0" fontId="2" fillId="0" borderId="13" xfId="0" applyFont="1" applyFill="1" applyBorder="1" applyAlignment="1" applyProtection="1">
      <alignment horizontal="left" vertical="center" shrinkToFit="1"/>
    </xf>
    <xf numFmtId="0" fontId="11" fillId="0" borderId="13" xfId="0" applyFont="1" applyFill="1" applyBorder="1" applyAlignment="1" applyProtection="1">
      <alignment horizontal="left" vertical="center" shrinkToFit="1"/>
    </xf>
    <xf numFmtId="14" fontId="7" fillId="0" borderId="14" xfId="0" applyNumberFormat="1" applyFont="1" applyFill="1" applyBorder="1" applyAlignment="1" applyProtection="1">
      <alignment horizontal="right" vertical="center" indent="1"/>
      <protection locked="0"/>
    </xf>
    <xf numFmtId="14" fontId="12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0" fontId="7" fillId="0" borderId="14" xfId="0" applyFont="1" applyFill="1" applyBorder="1" applyAlignment="1" applyProtection="1">
      <alignment horizontal="right" vertical="center" indent="3"/>
      <protection locked="0"/>
    </xf>
    <xf numFmtId="0" fontId="3" fillId="0" borderId="1" xfId="0" applyFont="1" applyFill="1" applyBorder="1" applyAlignment="1" applyProtection="1">
      <alignment horizontal="right" vertical="center" indent="1"/>
    </xf>
    <xf numFmtId="165" fontId="7" fillId="0" borderId="14" xfId="0" applyNumberFormat="1" applyFont="1" applyFill="1" applyBorder="1" applyAlignment="1" applyProtection="1">
      <alignment horizontal="right" vertical="center" indent="1"/>
      <protection locked="0"/>
    </xf>
    <xf numFmtId="166" fontId="12" fillId="0" borderId="14" xfId="0" applyNumberFormat="1" applyFont="1" applyFill="1" applyBorder="1" applyAlignment="1" applyProtection="1">
      <alignment horizontal="right" vertical="center" indent="3"/>
      <protection locked="0"/>
    </xf>
    <xf numFmtId="167" fontId="13" fillId="0" borderId="13" xfId="0" applyNumberFormat="1" applyFont="1" applyBorder="1" applyAlignment="1" applyProtection="1">
      <alignment horizontal="right" vertical="center" indent="1"/>
    </xf>
    <xf numFmtId="3" fontId="7" fillId="0" borderId="14" xfId="0" applyNumberFormat="1" applyFont="1" applyFill="1" applyBorder="1" applyAlignment="1" applyProtection="1">
      <alignment horizontal="right" vertical="center" indent="3"/>
      <protection locked="0"/>
    </xf>
    <xf numFmtId="3" fontId="6" fillId="0" borderId="6" xfId="0" applyNumberFormat="1" applyFont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 vertical="center" indent="1"/>
      <protection locked="0"/>
    </xf>
    <xf numFmtId="3" fontId="3" fillId="0" borderId="1" xfId="0" applyNumberFormat="1" applyFont="1" applyFill="1" applyBorder="1" applyAlignment="1" applyProtection="1">
      <alignment horizontal="right" vertical="center" indent="1"/>
      <protection locked="0"/>
    </xf>
    <xf numFmtId="14" fontId="7" fillId="0" borderId="14" xfId="0" applyNumberFormat="1" applyFont="1" applyFill="1" applyBorder="1" applyAlignment="1" applyProtection="1">
      <alignment horizontal="right" vertical="center" indent="1"/>
    </xf>
    <xf numFmtId="14" fontId="12" fillId="0" borderId="14" xfId="0" applyNumberFormat="1" applyFont="1" applyFill="1" applyBorder="1" applyAlignment="1" applyProtection="1">
      <alignment horizontal="left" vertical="center" indent="1" shrinkToFit="1"/>
    </xf>
    <xf numFmtId="0" fontId="6" fillId="0" borderId="15" xfId="0" applyFont="1" applyBorder="1" applyAlignment="1" applyProtection="1">
      <alignment horizontal="center" vertical="center" textRotation="90"/>
    </xf>
    <xf numFmtId="0" fontId="6" fillId="0" borderId="2" xfId="0" applyFont="1" applyBorder="1" applyAlignment="1" applyProtection="1">
      <alignment horizontal="left" vertical="center" indent="2"/>
    </xf>
    <xf numFmtId="0" fontId="14" fillId="0" borderId="2" xfId="0" applyFont="1" applyBorder="1" applyAlignment="1" applyProtection="1">
      <alignment horizontal="center" vertical="center"/>
    </xf>
    <xf numFmtId="14" fontId="5" fillId="0" borderId="2" xfId="0" quotePrefix="1" applyNumberFormat="1" applyFont="1" applyBorder="1" applyAlignment="1" applyProtection="1">
      <alignment horizontal="center" vertical="center"/>
    </xf>
    <xf numFmtId="3" fontId="6" fillId="0" borderId="2" xfId="0" quotePrefix="1" applyNumberFormat="1" applyFont="1" applyBorder="1" applyAlignment="1" applyProtection="1">
      <alignment horizontal="right" vertical="center" indent="3"/>
    </xf>
    <xf numFmtId="3" fontId="6" fillId="0" borderId="2" xfId="0" quotePrefix="1" applyNumberFormat="1" applyFont="1" applyBorder="1" applyAlignment="1" applyProtection="1">
      <alignment horizontal="right" vertical="center" indent="1"/>
    </xf>
    <xf numFmtId="167" fontId="6" fillId="0" borderId="2" xfId="0" quotePrefix="1" applyNumberFormat="1" applyFont="1" applyBorder="1" applyAlignment="1" applyProtection="1">
      <alignment horizontal="right" vertical="center" indent="1"/>
    </xf>
    <xf numFmtId="166" fontId="6" fillId="0" borderId="2" xfId="0" quotePrefix="1" applyNumberFormat="1" applyFont="1" applyBorder="1" applyAlignment="1" applyProtection="1">
      <alignment horizontal="right" vertical="center" indent="3"/>
    </xf>
    <xf numFmtId="0" fontId="6" fillId="0" borderId="2" xfId="0" applyFont="1" applyBorder="1" applyAlignment="1" applyProtection="1">
      <alignment horizontal="center" vertical="center"/>
    </xf>
    <xf numFmtId="167" fontId="6" fillId="0" borderId="2" xfId="0" quotePrefix="1" applyNumberFormat="1" applyFont="1" applyBorder="1" applyAlignment="1" applyProtection="1">
      <alignment horizontal="center" vertical="center"/>
    </xf>
    <xf numFmtId="3" fontId="6" fillId="0" borderId="9" xfId="0" quotePrefix="1" applyNumberFormat="1" applyFont="1" applyBorder="1" applyAlignment="1" applyProtection="1">
      <alignment horizontal="center" vertical="center"/>
    </xf>
    <xf numFmtId="0" fontId="6" fillId="0" borderId="9" xfId="0" quotePrefix="1" applyNumberFormat="1" applyFont="1" applyBorder="1" applyAlignment="1" applyProtection="1">
      <alignment horizontal="center" vertical="center"/>
    </xf>
    <xf numFmtId="0" fontId="6" fillId="0" borderId="9" xfId="0" quotePrefix="1" applyFont="1" applyBorder="1" applyAlignment="1" applyProtection="1">
      <alignment horizontal="center" vertical="center"/>
    </xf>
    <xf numFmtId="0" fontId="0" fillId="0" borderId="3" xfId="0" applyBorder="1" applyProtection="1"/>
    <xf numFmtId="0" fontId="0" fillId="0" borderId="17" xfId="0" applyBorder="1" applyProtection="1"/>
    <xf numFmtId="0" fontId="0" fillId="0" borderId="18" xfId="0" applyBorder="1" applyProtection="1"/>
    <xf numFmtId="0" fontId="7" fillId="5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Protection="1"/>
    <xf numFmtId="0" fontId="7" fillId="0" borderId="8" xfId="0" applyFont="1" applyFill="1" applyBorder="1" applyAlignment="1" applyProtection="1">
      <alignment horizontal="left" vertical="center" indent="1"/>
    </xf>
    <xf numFmtId="14" fontId="7" fillId="0" borderId="10" xfId="0" applyNumberFormat="1" applyFont="1" applyFill="1" applyBorder="1" applyAlignment="1" applyProtection="1">
      <alignment horizontal="right" vertical="center" indent="1"/>
    </xf>
    <xf numFmtId="0" fontId="12" fillId="0" borderId="10" xfId="0" applyFont="1" applyFill="1" applyBorder="1" applyAlignment="1" applyProtection="1">
      <alignment horizontal="left" vertical="center" indent="1" shrinkToFit="1"/>
    </xf>
    <xf numFmtId="0" fontId="7" fillId="0" borderId="10" xfId="0" applyFont="1" applyFill="1" applyBorder="1" applyAlignment="1" applyProtection="1">
      <alignment horizontal="right" vertical="center" indent="3"/>
    </xf>
    <xf numFmtId="165" fontId="7" fillId="0" borderId="10" xfId="0" applyNumberFormat="1" applyFont="1" applyFill="1" applyBorder="1" applyAlignment="1" applyProtection="1">
      <alignment horizontal="right" vertical="center" indent="1"/>
    </xf>
    <xf numFmtId="166" fontId="12" fillId="0" borderId="10" xfId="0" applyNumberFormat="1" applyFont="1" applyFill="1" applyBorder="1" applyAlignment="1" applyProtection="1">
      <alignment horizontal="right" vertical="center" indent="3"/>
    </xf>
    <xf numFmtId="0" fontId="7" fillId="0" borderId="12" xfId="0" applyFont="1" applyFill="1" applyBorder="1" applyAlignment="1" applyProtection="1">
      <alignment horizontal="left" vertical="center" indent="1"/>
    </xf>
    <xf numFmtId="0" fontId="7" fillId="0" borderId="14" xfId="0" applyFont="1" applyFill="1" applyBorder="1" applyAlignment="1" applyProtection="1">
      <alignment horizontal="right" vertical="center" indent="3"/>
    </xf>
    <xf numFmtId="165" fontId="7" fillId="0" borderId="14" xfId="0" applyNumberFormat="1" applyFont="1" applyFill="1" applyBorder="1" applyAlignment="1" applyProtection="1">
      <alignment horizontal="right" vertical="center" indent="1"/>
    </xf>
    <xf numFmtId="166" fontId="12" fillId="0" borderId="14" xfId="0" applyNumberFormat="1" applyFont="1" applyFill="1" applyBorder="1" applyAlignment="1" applyProtection="1">
      <alignment horizontal="right" vertical="center" indent="3"/>
    </xf>
    <xf numFmtId="0" fontId="0" fillId="0" borderId="2" xfId="0" applyBorder="1" applyProtection="1"/>
    <xf numFmtId="0" fontId="0" fillId="0" borderId="16" xfId="0" applyBorder="1" applyProtection="1"/>
  </cellXfs>
  <cellStyles count="7">
    <cellStyle name="Excel Built-in Normal" xfId="1"/>
    <cellStyle name="Hyperlink 2" xfId="2"/>
    <cellStyle name="Standard" xfId="0" builtinId="0"/>
    <cellStyle name="Standard 2" xfId="3"/>
    <cellStyle name="Standard 3" xfId="4"/>
    <cellStyle name="Standard 4" xfId="5"/>
    <cellStyle name="Standard 5" xfId="6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6" tint="-0.499984740745262"/>
        <name val="Arial"/>
        <scheme val="none"/>
      </font>
      <numFmt numFmtId="167" formatCode="#,##0.00\ &quot;€&quot;"/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auto="1"/>
        <name val="Arial"/>
        <scheme val="none"/>
      </font>
      <numFmt numFmtId="165" formatCode="#,##0.0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004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249977111117893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004000"/>
        <name val="Arial"/>
        <scheme val="none"/>
      </font>
      <numFmt numFmtId="166" formatCode="000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auto="1"/>
        <name val="Arial"/>
        <scheme val="none"/>
      </font>
      <numFmt numFmtId="165" formatCode="#,##0.0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C0808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004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249977111117893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auto="1"/>
        <name val="Arial"/>
        <scheme val="none"/>
      </font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C00000"/>
        <name val="Arial"/>
        <scheme val="none"/>
      </font>
      <fill>
        <patternFill patternType="solid">
          <fgColor indexed="64"/>
          <bgColor rgb="FFF0F0F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color rgb="FF202040"/>
      </font>
      <fill>
        <gradientFill degree="135">
          <stop position="0">
            <color theme="0"/>
          </stop>
          <stop position="1">
            <color rgb="FFE0E0FF"/>
          </stop>
        </gradientFill>
      </fill>
    </dxf>
    <dxf>
      <font>
        <color rgb="FF204020"/>
      </font>
      <fill>
        <gradientFill degree="135">
          <stop position="0">
            <color theme="0"/>
          </stop>
          <stop position="1">
            <color rgb="FFE0FFE0"/>
          </stop>
        </gradientFill>
      </fill>
    </dxf>
    <dxf>
      <font>
        <color rgb="FFC00000"/>
      </font>
      <fill>
        <gradientFill type="path" left="0.5" right="0.5" top="0.5" bottom="0.5">
          <stop position="0">
            <color theme="0"/>
          </stop>
          <stop position="1">
            <color rgb="FFFFFAFA"/>
          </stop>
        </gradient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_Handel" displayName="Tabelle_Handel" comment="Tabelle" ref="C4:W35" totalsRowShown="0" headerRowDxfId="23" dataDxfId="22" tableBorderDxfId="21">
  <tableColumns count="21">
    <tableColumn id="1" name="Aktie" dataDxfId="20"/>
    <tableColumn id="3" name="Spalte1" dataDxfId="19"/>
    <tableColumn id="4" name="Spalte2" dataDxfId="18"/>
    <tableColumn id="6" name="Order" dataDxfId="17">
      <calculatedColumnFormula>IFERROR(IF($C5="","",IF(AND($C5=$C4,$K5=$K4,$P5=$P4),IF(ISBLANK($K4),CONCATENATE(TEXT(MID(#REF!,1,2)+1,"00"),". ","Order"),IF(YEAR($K3)&lt;YEAR($K4),CONCATENATE("01. Order"," / ",TEXT(DATE(YEAR($K4),MONTH($K4),DAY($K4)),"JJ")),CONCATENATE(TEXT(MID(#REF!,1,2)+1,"00"),". ","Order"," / ",TEXT(DATE(YEAR($K4),MONTH($K4),DAY($K4)),"JJ")))),IF(ISBLANK($K5),CONCATENATE(TEXT(MID($F4,1,2)+1,"00"),". ","Order"),IF(YEAR($K4)&lt;YEAR($K5),CONCATENATE("01. Order"," / ",TEXT(DATE(YEAR($K5),MONTH($K5),DAY($K5)),"JJ")),CONCATENATE(TEXT(MID($F4,1,2)+1,"00"),". ","Order"," / ",TEXT(DATE(YEAR($K5),MONTH($K5),DAY($K5)),"JJ")))))),"")</calculatedColumnFormula>
    </tableColumn>
    <tableColumn id="8" name="Status" dataDxfId="16">
      <calculatedColumnFormula>IFERROR(IF(ISBLANK($C5),"",IF(AND($C5&lt;&gt;"",$K5&lt;&gt;"",$M5&lt;&gt;"",$N5&lt;&gt;"",$P5&lt;&gt;"",$R5&lt;&gt;"",$T5&lt;&gt;"",$U5&lt;&gt;"",$V5&lt;&gt;"",$N5=$U5,OR($N5=$O5,$O5=0)),"Abgeschlossen",IF(AND($C5&lt;&gt;"",$K5&lt;&gt;"",$M5&lt;&gt;"",$N5&lt;&gt;"",$P5&lt;&gt;"",$R5&lt;&gt;"",$T5&lt;&gt;"",$U5&lt;&gt;"",$V5&lt;&gt;"",$O5&lt;&gt;$U5),"Teilverkauf",IF(AND($F5=$F4,$G4&lt;&gt;"Teilverkauf",$C5&lt;&gt;"",$K5&lt;&gt;"",$M5&lt;&gt;"",$N5&lt;&gt;"",$P5&lt;&gt;"",$R5=""),"Splitting",IF(AND($C5&lt;&gt;"",$K5&lt;&gt;"",$M5&lt;&gt;"",$N5&lt;&gt;"",$P5&lt;&gt;"",$R5=""),"Offen",IF(AND(OR(ISBLANK($K5),$N5&lt;&gt;"",$P5&lt;&gt;"",ISBLANK($R5))),"Planung","")))))),"")</calculatedColumnFormula>
    </tableColumn>
    <tableColumn id="10" name="Zeit im" dataDxfId="15">
      <calculatedColumnFormula>IFERROR(IF(ISBLANK($K5),"",IF(ISBLANK($R5),IF(DATEDIF($K5,TODAY(),"d")=0,CONCATENATE(0,DATEDIF($K5,TODAY(),"d"),"  Tage"),IF(DATEDIF($K5,TODAY(),"d")=1,CONCATENATE(0,DATEDIF($K5,TODAY(),"d"),"  Tag"),IF(AND(DATEDIF($K5,TODAY(),"m")=0,DATEDIF($K5,TODAY(),"d")&gt;1,DATEDIF($K5,TODAY(),"d")&lt;10),CONCATENATE(0,DATEDIF($K5,TODAY(),"d"),"  Tage"),IF(AND(DATEDIF($K5,TODAY(),"m")=0,DATEDIF($K5,TODAY(),"d")&gt;9,DATEDIF($K5,TODAY(),"d")&lt;30),CONCATENATE(DATEDIF($K5,TODAY(),"d"),"  Tage"),IF(DATEDIF($K5,TODAY(),"m")=1,CONCATENATE(0,DATEDIF($K5,TODAY(),"m"),"  Monat"),IF(AND(DATEDIF($K5,TODAY(),"m")&gt;1,DATEDIF($K5,TODAY(),"m")&lt;10),CONCATENATE(0,DATEDIF($K5,TODAY(),"m"),"  Monate"),IF(AND(DATEDIF($K5,TODAY(),"m")&gt;9,DATEDIF($K5,TODAY(),"m")&lt;100),CONCATENATE(DATEDIF($K5,TODAY(),"m"),"  Monate")))))))),IF(DATEDIF($K5,$R5,"d")=0,CONCATENATE(0,DATEDIF($K5,$R5,"d"),"  Tage"),IF(DATEDIF($K5,$R5,"d")=1,CONCATENATE(0,DATEDIF($K5,$R5,"d"),"  Tag"),IF(AND(DATEDIF($K5,$R5,"m")=0,DATEDIF($K5,$R5,"d")&gt;1,DATEDIF($K5,$R5,"d")&lt;10),CONCATENATE(0,DATEDIF($K5,$R5,"d"),"  Tage"),IF(AND(DATEDIF($K5,$R5,"m")=0,DATEDIF($K5,$R5,"d")&gt;9,DATEDIF($K5,$R5,"d")&lt;30),CONCATENATE(DATEDIF($K5,$R5,"d"),"  Tage"),IF(DATEDIF($K5,$R5,"m")=1,CONCATENATE(0,DATEDIF($K5,$R5,"m"),"  Monat"),IF(AND(DATEDIF($K5,$R5,"m")&gt;1,DATEDIF($K5,$R5,"m")&lt;10),CONCATENATE(0,DATEDIF($K5,$R5,"m"),"  Monate"),IF(AND(DATEDIF($K5,$R5,"m")&gt;9,DATEDIF($K5,$R5,"m")&lt;100),CONCATENATE(DATEDIF($K5,$R5,"m"),"  Monate")))))))))),"")</calculatedColumnFormula>
    </tableColumn>
    <tableColumn id="12" name="Branche" dataDxfId="14"/>
    <tableColumn id="14" name="ISIN" dataDxfId="13"/>
    <tableColumn id="16" name="Kaufdatum" dataDxfId="12"/>
    <tableColumn id="18" name="Spalte3" dataDxfId="11"/>
    <tableColumn id="20" name="Kaufplatz" dataDxfId="10"/>
    <tableColumn id="22" name="Kaufmenge" dataDxfId="9"/>
    <tableColumn id="24" name="Menge " dataDxfId="8"/>
    <tableColumn id="26" name="Kaufwert" dataDxfId="7"/>
    <tableColumn id="28" name="Depot" dataDxfId="6"/>
    <tableColumn id="30" name="Verkaufdatum" dataDxfId="5"/>
    <tableColumn id="32" name="Spalte4" dataDxfId="4"/>
    <tableColumn id="34" name="Verkaufplatz" dataDxfId="3"/>
    <tableColumn id="36" name="Verkaufmenge" dataDxfId="2"/>
    <tableColumn id="38" name="Verkaufwert" dataDxfId="1"/>
    <tableColumn id="40" name="Depotwert_K" dataDxfId="0">
      <calculatedColumnFormula>IFERROR(IF(OR(ISBLANK($M5),ISBLANK($N5),ISBLANK($P5)),"",ROUND($N5*$P5,2)),"")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abelle_Handel" altTextSummary="Tabelle_Handel"/>
    </ext>
  </extLst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FFE0C0"/>
    <pageSetUpPr fitToPage="1"/>
  </sheetPr>
  <dimension ref="A1:BO245"/>
  <sheetViews>
    <sheetView showGridLines="0" showRowColHeaders="0" tabSelected="1" zoomScaleNormal="100" workbookViewId="0">
      <pane xSplit="3" ySplit="5" topLeftCell="G6" activePane="bottomRight" state="frozen"/>
      <selection pane="topRight" activeCell="D1" sqref="D1"/>
      <selection pane="bottomLeft" activeCell="A7" sqref="A7"/>
      <selection pane="bottomRight"/>
    </sheetView>
  </sheetViews>
  <sheetFormatPr baseColWidth="10" defaultColWidth="0" defaultRowHeight="14.45" customHeight="1" zeroHeight="1" outlineLevelCol="1" x14ac:dyDescent="0.2"/>
  <cols>
    <col min="1" max="2" width="2.33203125" customWidth="1"/>
    <col min="3" max="3" width="13.77734375" customWidth="1"/>
    <col min="4" max="5" width="7.77734375" hidden="1" customWidth="1" outlineLevel="1"/>
    <col min="6" max="6" width="12.77734375" customWidth="1" collapsed="1"/>
    <col min="7" max="11" width="12.77734375" customWidth="1"/>
    <col min="12" max="12" width="7.77734375" hidden="1" customWidth="1" outlineLevel="1"/>
    <col min="13" max="13" width="12.77734375" customWidth="1" collapsed="1"/>
    <col min="14" max="14" width="12.77734375" customWidth="1"/>
    <col min="15" max="15" width="7.77734375" hidden="1" customWidth="1" outlineLevel="1"/>
    <col min="16" max="16" width="12.77734375" customWidth="1" collapsed="1"/>
    <col min="17" max="18" width="12.77734375" customWidth="1"/>
    <col min="19" max="19" width="7.77734375" hidden="1" customWidth="1" outlineLevel="1"/>
    <col min="20" max="20" width="12.77734375" customWidth="1" collapsed="1"/>
    <col min="21" max="21" width="13.6640625" customWidth="1"/>
    <col min="22" max="23" width="12.77734375" customWidth="1"/>
    <col min="24" max="24" width="2.33203125" customWidth="1"/>
    <col min="25" max="29" width="11.5546875" customWidth="1"/>
    <col min="30" max="36" width="11.5546875" hidden="1" customWidth="1"/>
    <col min="37" max="37" width="11.5546875" hidden="1" customWidth="1" collapsed="1"/>
    <col min="38" max="41" width="11.5546875" hidden="1" customWidth="1"/>
    <col min="42" max="42" width="11.5546875" hidden="1" customWidth="1" collapsed="1"/>
    <col min="43" max="66" width="11.5546875" hidden="1" customWidth="1"/>
    <col min="67" max="67" width="11.5546875" hidden="1" customWidth="1" collapsed="1"/>
    <col min="68" max="16384" width="11.5546875" hidden="1"/>
  </cols>
  <sheetData>
    <row r="1" spans="2:24" ht="14.45" customHeight="1" x14ac:dyDescent="0.2"/>
    <row r="2" spans="2:24" ht="5.0999999999999996" customHeight="1" thickBot="1" x14ac:dyDescent="0.25"/>
    <row r="3" spans="2:24" ht="14.45" customHeight="1" x14ac:dyDescent="0.2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6"/>
    </row>
    <row r="4" spans="2:24" ht="14.45" customHeight="1" x14ac:dyDescent="0.2">
      <c r="B4" s="7"/>
      <c r="C4" s="1" t="s">
        <v>0</v>
      </c>
      <c r="D4" s="2" t="s">
        <v>27</v>
      </c>
      <c r="E4" s="2" t="s">
        <v>28</v>
      </c>
      <c r="F4" s="3" t="s">
        <v>1</v>
      </c>
      <c r="G4" s="3" t="s">
        <v>2</v>
      </c>
      <c r="H4" s="3" t="s">
        <v>3</v>
      </c>
      <c r="I4" s="3" t="s">
        <v>4</v>
      </c>
      <c r="J4" s="57" t="s">
        <v>5</v>
      </c>
      <c r="K4" s="4" t="s">
        <v>6</v>
      </c>
      <c r="L4" s="2" t="s">
        <v>29</v>
      </c>
      <c r="M4" s="4" t="s">
        <v>7</v>
      </c>
      <c r="N4" s="4" t="s">
        <v>8</v>
      </c>
      <c r="O4" s="5" t="s">
        <v>9</v>
      </c>
      <c r="P4" s="4" t="s">
        <v>10</v>
      </c>
      <c r="Q4" s="4" t="s">
        <v>11</v>
      </c>
      <c r="R4" s="6" t="s">
        <v>12</v>
      </c>
      <c r="S4" s="2" t="s">
        <v>30</v>
      </c>
      <c r="T4" s="6" t="s">
        <v>13</v>
      </c>
      <c r="U4" s="6" t="s">
        <v>14</v>
      </c>
      <c r="V4" s="6" t="s">
        <v>15</v>
      </c>
      <c r="W4" s="4" t="s">
        <v>16</v>
      </c>
      <c r="X4" s="58"/>
    </row>
    <row r="5" spans="2:24" ht="14.45" customHeight="1" x14ac:dyDescent="0.2">
      <c r="B5" s="7"/>
      <c r="C5" s="8" t="s">
        <v>17</v>
      </c>
      <c r="D5" s="9"/>
      <c r="E5" s="9"/>
      <c r="F5" s="10" t="s">
        <v>18</v>
      </c>
      <c r="G5" s="11"/>
      <c r="H5" s="10" t="s">
        <v>19</v>
      </c>
      <c r="I5" s="10" t="s">
        <v>20</v>
      </c>
      <c r="J5" s="12" t="str">
        <f>IFERROR(IF($J$4="ISIN","WKN",IF($J$4="WKN","ISIN","")),"")</f>
        <v>WKN</v>
      </c>
      <c r="K5" s="13" t="s">
        <v>21</v>
      </c>
      <c r="L5" s="9"/>
      <c r="M5" s="13" t="s">
        <v>22</v>
      </c>
      <c r="N5" s="13" t="s">
        <v>23</v>
      </c>
      <c r="O5" s="14" t="s">
        <v>37</v>
      </c>
      <c r="P5" s="13" t="s">
        <v>23</v>
      </c>
      <c r="Q5" s="13" t="s">
        <v>24</v>
      </c>
      <c r="R5" s="15" t="s">
        <v>21</v>
      </c>
      <c r="S5" s="9"/>
      <c r="T5" s="15" t="s">
        <v>22</v>
      </c>
      <c r="U5" s="15" t="s">
        <v>23</v>
      </c>
      <c r="V5" s="15" t="s">
        <v>23</v>
      </c>
      <c r="W5" s="16" t="s">
        <v>25</v>
      </c>
      <c r="X5" s="58"/>
    </row>
    <row r="6" spans="2:24" ht="14.45" customHeight="1" x14ac:dyDescent="0.2">
      <c r="B6" s="17">
        <v>1</v>
      </c>
      <c r="C6" s="59" t="s">
        <v>38</v>
      </c>
      <c r="D6" s="51">
        <f>IFERROR(IF($F6="","",COUNTIF($F$6:$F6,$F6)),"")</f>
        <v>1</v>
      </c>
      <c r="E6" s="51">
        <f>IF(OR(ISBLANK($C6),ISBLANK($K6)),"",(($C6&lt;&gt;"")*(COUNTIF($C$6:$C6,$C6)=1))+MAX($E$5:$E5))</f>
        <v>1</v>
      </c>
      <c r="F6" s="18" t="str">
        <f>IFERROR(IF($C6="","",IF(ISBLANK($K6),"01. Order",CONCATENATE("01. Order"," / ",TEXT(DATE(YEAR($K6),MONTH($K6),DAY($K6)),"JJ")))),"")</f>
        <v>01. Order / 21</v>
      </c>
      <c r="G6" s="19" t="str">
        <f>IFERROR(IF(ISBLANK($C6),"",IF(AND($C6&lt;&gt;"",$K6&lt;&gt;"",$M6&lt;&gt;"",$N6&lt;&gt;"",$P6&lt;&gt;"",$R6&lt;&gt;"",$T6&lt;&gt;"",$U6&lt;&gt;"",$V6&lt;&gt;"",$N6=$U6,OR($N6=$O6,$O6=0)),"Abgeschlossen",IF(AND($C6&lt;&gt;"",$K6&lt;&gt;"",$M6&lt;&gt;"",$N6&lt;&gt;"",$P6&lt;&gt;"",$R6&lt;&gt;"",$T6&lt;&gt;"",$U6&lt;&gt;"",$V6&lt;&gt;"",$O6&lt;&gt;$U6),"Teilverkauf",IF(AND($F6=$F5,$G5&lt;&gt;"Teilverkauf",$C6&lt;&gt;"",$K6&lt;&gt;"",$M6&lt;&gt;"",$N6&lt;&gt;"",$P6&lt;&gt;"",$R6=""),"Splitting",IF(AND($C6&lt;&gt;"",$K6&lt;&gt;"",$M6&lt;&gt;"",$N6&lt;&gt;"",$P6&lt;&gt;"",$R6=""),"Offen",IF(AND(OR(ISBLANK($K6),$N6&lt;&gt;"",$P6&lt;&gt;"",ISBLANK($R6))),"Planung","")))))),"")</f>
        <v>Abgeschlossen</v>
      </c>
      <c r="H6" s="20" t="str">
        <f ca="1">IFERROR(IF(ISBLANK($K6),"",IF(ISBLANK($R6),IF(DATEDIF($K6,TODAY(),"d")=0,CONCATENATE(0,DATEDIF($K6,TODAY(),"d"),"  Tage"),IF(DATEDIF($K6,TODAY(),"d")=1,CONCATENATE(0,DATEDIF($K6,TODAY(),"d"),"  Tag"),IF(AND(DATEDIF($K6,TODAY(),"d")&gt;1,DATEDIF($K6,TODAY(),"d")&lt;10),CONCATENATE(0,DATEDIF($K6,TODAY(),"d"),"  Tage"),IF(AND(DATEDIF($K6,TODAY(),"d")&gt;9,DATEDIF($K6,TODAY(),"d")&lt;=31),CONCATENATE(DATEDIF($K6,TODAY(),"d"),"  Tage"),IF(DATEDIF($K6,TODAY(),"m")=1,CONCATENATE(0,DATEDIF($K6,TODAY(),"m"),"  Monat"),IF(AND(DATEDIF($K6,TODAY(),"m")&gt;1,DATEDIF($K6,TODAY(),"m")&lt;10),CONCATENATE(0,DATEDIF($K6,TODAY(),"m"),"  Monate"),IF(AND(DATEDIF($K6,TODAY(),"m")&gt;9,DATEDIF($K6,TODAY(),"m")&lt;24),CONCATENATE(DATEDIF($K6,TODAY(),"m"),"  Monate"),IF(AND(DATEDIF($K6,TODAY(),"y")&gt;=2,DATEDIF($K6,TODAY(),"y")&lt;10),CONCATENATE(0,DATEDIF($K6,TODAY(),"y"),"  Jahre"),IF(AND(DATEDIF($K6,TODAY(),"y")&gt;9,DATEDIF($K6,TODAY(),"y")&lt;=99),CONCATENATE(DATEDIF($K6,TODAY(),"y"),"  Jahre")))))))))),IF(DATEDIF($K6,$R6,"d")=0,CONCATENATE(0,DATEDIF($K6,$R6,"d"),"  Tage"),IF(DATEDIF($K6,$R6,"d")=1,CONCATENATE(0,DATEDIF($K6,$R6,"d"),"  Tag"),IF(AND(DATEDIF($K6,$R6,"d")&gt;1,DATEDIF($K6,$R6,"d")&lt;10),CONCATENATE(0,DATEDIF($K6,$R6,"d"),"  Tage"),IF(AND(DATEDIF($K6,$R6,"d")&gt;9,DATEDIF($K6,$R6,"d")&lt;=31),CONCATENATE(DATEDIF($K6,$R6,"d"),"  Tage"),IF(DATEDIF($K6,$R6,"m")=1,CONCATENATE(0,DATEDIF($K6,$R6,"m"),"  Monat"),IF(AND(DATEDIF($K6,$R6,"m")&gt;1,DATEDIF($K6,$R6,"m")&lt;10),CONCATENATE(0,DATEDIF($K6,$R6,"m"),"  Monate"),IF(AND(DATEDIF($K6,$R6,"m")&gt;9,DATEDIF($K6,$R6,"m")&lt;24),CONCATENATE(DATEDIF($K6,$R6,"m"),"  Monate"),IF(AND(DATEDIF($K6,$R6,"y")&gt;=2,DATEDIF($K6,$R6,"y")&lt;10),CONCATENATE(0,DATEDIF($K6,$R6,"y"),"  Jahre"),IF(AND(DATEDIF($K6,$R6,"y")&gt;9,DATEDIF($K6,$R6,"y")&lt;=99),CONCATENATE(DATEDIF($K6,$R6,"y"),"  Jahre")))))))))))),"")</f>
        <v>25  Tage</v>
      </c>
      <c r="I6" s="21" t="s">
        <v>31</v>
      </c>
      <c r="J6" s="27" t="s">
        <v>45</v>
      </c>
      <c r="K6" s="60">
        <v>44396</v>
      </c>
      <c r="L6" s="52">
        <f>IFERROR(IF($K6="","",YEAR($K6)),"")</f>
        <v>2021</v>
      </c>
      <c r="M6" s="61" t="s">
        <v>26</v>
      </c>
      <c r="N6" s="62">
        <v>5</v>
      </c>
      <c r="O6" s="22">
        <v>5</v>
      </c>
      <c r="P6" s="63">
        <v>200</v>
      </c>
      <c r="Q6" s="64">
        <v>1</v>
      </c>
      <c r="R6" s="60">
        <v>44421</v>
      </c>
      <c r="S6" s="53">
        <f>IFERROR(IF($R6="","",YEAR($R6)),"")</f>
        <v>2021</v>
      </c>
      <c r="T6" s="61" t="s">
        <v>26</v>
      </c>
      <c r="U6" s="62">
        <v>5</v>
      </c>
      <c r="V6" s="63">
        <v>207.55</v>
      </c>
      <c r="W6" s="23">
        <f t="shared" ref="W6:W23" si="0">IFERROR(IF(OR(ISBLANK($M6),ISBLANK($N6),ISBLANK($P6)),"",ROUND($N6*$P6,2)),"")</f>
        <v>1000</v>
      </c>
      <c r="X6" s="58"/>
    </row>
    <row r="7" spans="2:24" ht="14.45" customHeight="1" x14ac:dyDescent="0.2">
      <c r="B7" s="17">
        <v>2</v>
      </c>
      <c r="C7" s="65" t="s">
        <v>39</v>
      </c>
      <c r="D7" s="51">
        <f>IFERROR(IF($F7="","",COUNTIF($F$6:$F7,$F7)),"")</f>
        <v>1</v>
      </c>
      <c r="E7" s="51">
        <f>IF(OR(ISBLANK($C7),ISBLANK($K7)),"",(($C7&lt;&gt;"")*(COUNTIF($C$6:$C7,$C7)=1))+MAX($E$5:$E6))</f>
        <v>2</v>
      </c>
      <c r="F7" s="25" t="str">
        <f>IFERROR(IF($C7="","",IF(AND($C7=$C6,$K7=$K6,$P7=$P6),IF(ISBLANK($K6),CONCATENATE(TEXT(MID(#REF!,1,2)+1,"00"),". ","Order"),IF(YEAR(#REF!)&lt;YEAR($K6),CONCATENATE("01. Order"," / ",TEXT(DATE(YEAR($K6),MONTH($K6),DAY($K6)),"JJ")),CONCATENATE(TEXT(MID(#REF!,1,2)+1,"00"),". ","Order"," / ",TEXT(DATE(YEAR($K6),MONTH($K6),DAY($K6)),"JJ")))),IF(ISBLANK($K7),CONCATENATE(TEXT(MID($F6,1,2)+1,"00"),". ","Order"),IF(YEAR($K6)&lt;YEAR($K7),CONCATENATE("01. Order"," / ",TEXT(DATE(YEAR($K7),MONTH($K7),DAY($K7)),"JJ")),CONCATENATE(TEXT(MID($F6,1,2)+1,"00"),". ","Order"," / ",TEXT(DATE(YEAR($K7),MONTH($K7),DAY($K7)),"JJ")))))),"")</f>
        <v>02. Order / 21</v>
      </c>
      <c r="G7" s="19" t="str">
        <f t="shared" ref="G7:G23" si="1">IFERROR(IF(ISBLANK($C7),"",IF(AND($C7&lt;&gt;"",$K7&lt;&gt;"",$M7&lt;&gt;"",$N7&lt;&gt;"",$P7&lt;&gt;"",$R7&lt;&gt;"",$T7&lt;&gt;"",$U7&lt;&gt;"",$V7&lt;&gt;"",$N7=$U7,OR($N7=$O7,$O7=0)),"Abgeschlossen",IF(AND($C7&lt;&gt;"",$K7&lt;&gt;"",$M7&lt;&gt;"",$N7&lt;&gt;"",$P7&lt;&gt;"",$R7&lt;&gt;"",$T7&lt;&gt;"",$U7&lt;&gt;"",$V7&lt;&gt;"",$O7&lt;&gt;$U7),"Teilverkauf",IF(AND($F7=$F6,$G6&lt;&gt;"Teilverkauf",$C7&lt;&gt;"",$K7&lt;&gt;"",$M7&lt;&gt;"",$N7&lt;&gt;"",$P7&lt;&gt;"",$R7=""),"Splitting",IF(AND($C7&lt;&gt;"",$K7&lt;&gt;"",$M7&lt;&gt;"",$N7&lt;&gt;"",$P7&lt;&gt;"",$R7=""),"Offen",IF(AND(OR(ISBLANK($K7),$N7&lt;&gt;"",$P7&lt;&gt;"",ISBLANK($R7))),"Planung","")))))),"")</f>
        <v>Abgeschlossen</v>
      </c>
      <c r="H7" s="20" t="str">
        <f t="shared" ref="H7:H23" ca="1" si="2">IFERROR(IF(ISBLANK($K7),"",IF(ISBLANK($R7),IF(DATEDIF($K7,TODAY(),"d")=0,CONCATENATE(0,DATEDIF($K7,TODAY(),"d"),"  Tage"),IF(DATEDIF($K7,TODAY(),"d")=1,CONCATENATE(0,DATEDIF($K7,TODAY(),"d"),"  Tag"),IF(AND(DATEDIF($K7,TODAY(),"d")&gt;1,DATEDIF($K7,TODAY(),"d")&lt;10),CONCATENATE(0,DATEDIF($K7,TODAY(),"d"),"  Tage"),IF(AND(DATEDIF($K7,TODAY(),"d")&gt;9,DATEDIF($K7,TODAY(),"d")&lt;=31),CONCATENATE(DATEDIF($K7,TODAY(),"d"),"  Tage"),IF(DATEDIF($K7,TODAY(),"m")=1,CONCATENATE(0,DATEDIF($K7,TODAY(),"m"),"  Monat"),IF(AND(DATEDIF($K7,TODAY(),"m")&gt;1,DATEDIF($K7,TODAY(),"m")&lt;10),CONCATENATE(0,DATEDIF($K7,TODAY(),"m"),"  Monate"),IF(AND(DATEDIF($K7,TODAY(),"m")&gt;9,DATEDIF($K7,TODAY(),"m")&lt;24),CONCATENATE(DATEDIF($K7,TODAY(),"m"),"  Monate"),IF(AND(DATEDIF($K7,TODAY(),"y")&gt;=2,DATEDIF($K7,TODAY(),"y")&lt;10),CONCATENATE(0,DATEDIF($K7,TODAY(),"y"),"  Jahre"),IF(AND(DATEDIF($K7,TODAY(),"y")&gt;9,DATEDIF($K7,TODAY(),"y")&lt;=99),CONCATENATE(DATEDIF($K7,TODAY(),"y"),"  Jahre")))))))))),IF(DATEDIF($K7,$R7,"d")=0,CONCATENATE(0,DATEDIF($K7,$R7,"d"),"  Tage"),IF(DATEDIF($K7,$R7,"d")=1,CONCATENATE(0,DATEDIF($K7,$R7,"d"),"  Tag"),IF(AND(DATEDIF($K7,$R7,"d")&gt;1,DATEDIF($K7,$R7,"d")&lt;10),CONCATENATE(0,DATEDIF($K7,$R7,"d"),"  Tage"),IF(AND(DATEDIF($K7,$R7,"d")&gt;9,DATEDIF($K7,$R7,"d")&lt;=31),CONCATENATE(DATEDIF($K7,$R7,"d"),"  Tage"),IF(DATEDIF($K7,$R7,"m")=1,CONCATENATE(0,DATEDIF($K7,$R7,"m"),"  Monat"),IF(AND(DATEDIF($K7,$R7,"m")&gt;1,DATEDIF($K7,$R7,"m")&lt;10),CONCATENATE(0,DATEDIF($K7,$R7,"m"),"  Monate"),IF(AND(DATEDIF($K7,$R7,"m")&gt;9,DATEDIF($K7,$R7,"m")&lt;24),CONCATENATE(DATEDIF($K7,$R7,"m"),"  Monate"),IF(AND(DATEDIF($K7,$R7,"y")&gt;=2,DATEDIF($K7,$R7,"y")&lt;10),CONCATENATE(0,DATEDIF($K7,$R7,"y"),"  Jahre"),IF(AND(DATEDIF($K7,$R7,"y")&gt;9,DATEDIF($K7,$R7,"y")&lt;=99),CONCATENATE(DATEDIF($K7,$R7,"y"),"  Jahre")))))))))))),"")</f>
        <v>27  Tage</v>
      </c>
      <c r="I7" s="26" t="s">
        <v>31</v>
      </c>
      <c r="J7" s="27" t="s">
        <v>45</v>
      </c>
      <c r="K7" s="39">
        <v>44455</v>
      </c>
      <c r="L7" s="52">
        <f t="shared" ref="L7:L23" si="3">IFERROR(IF($K7="","",YEAR($K7)),"")</f>
        <v>2021</v>
      </c>
      <c r="M7" s="40" t="s">
        <v>26</v>
      </c>
      <c r="N7" s="66">
        <v>51</v>
      </c>
      <c r="O7" s="31">
        <v>51</v>
      </c>
      <c r="P7" s="67">
        <v>82</v>
      </c>
      <c r="Q7" s="68">
        <v>1</v>
      </c>
      <c r="R7" s="39">
        <v>44482</v>
      </c>
      <c r="S7" s="53">
        <f t="shared" ref="S7:S23" si="4">IFERROR(IF($R7="","",YEAR($R7)),"")</f>
        <v>2021</v>
      </c>
      <c r="T7" s="40" t="s">
        <v>26</v>
      </c>
      <c r="U7" s="66">
        <v>51</v>
      </c>
      <c r="V7" s="67">
        <v>87</v>
      </c>
      <c r="W7" s="34">
        <f t="shared" si="0"/>
        <v>4182</v>
      </c>
      <c r="X7" s="58"/>
    </row>
    <row r="8" spans="2:24" ht="14.45" customHeight="1" x14ac:dyDescent="0.2">
      <c r="B8" s="17">
        <v>3</v>
      </c>
      <c r="C8" s="65" t="s">
        <v>40</v>
      </c>
      <c r="D8" s="51">
        <f>IFERROR(IF($F8="","",COUNTIF($F$6:$F8,$F8)),"")</f>
        <v>1</v>
      </c>
      <c r="E8" s="51">
        <f>IF(OR(ISBLANK($C8),ISBLANK($K8)),"",(($C8&lt;&gt;"")*(COUNTIF($C$6:$C8,$C8)=1))+MAX($E$5:$E7))</f>
        <v>3</v>
      </c>
      <c r="F8" s="25" t="str">
        <f t="shared" ref="F8:F23" si="5">IFERROR(IF($C8="","",IF(AND($C8=$C7,$K8=$K7,$P8=$P7),IF(ISBLANK($K7),CONCATENATE(TEXT(MID($F6,1,2)+1,"00"),". ","Order"),IF(YEAR($K6)&lt;YEAR($K7),CONCATENATE("01. Order"," / ",TEXT(DATE(YEAR($K7),MONTH($K7),DAY($K7)),"JJ")),CONCATENATE(TEXT(MID($F6,1,2)+1,"00"),". ","Order"," / ",TEXT(DATE(YEAR($K7),MONTH($K7),DAY($K7)),"JJ")))),IF(ISBLANK($K8),CONCATENATE(TEXT(MID($F7,1,2)+1,"00"),". ","Order"),IF(YEAR($K7)&lt;YEAR($K8),CONCATENATE("01. Order"," / ",TEXT(DATE(YEAR($K8),MONTH($K8),DAY($K8)),"JJ")),CONCATENATE(TEXT(MID($F7,1,2)+1,"00"),". ","Order"," / ",TEXT(DATE(YEAR($K8),MONTH($K8),DAY($K8)),"JJ")))))),"")</f>
        <v>03. Order / 21</v>
      </c>
      <c r="G8" s="19" t="str">
        <f t="shared" si="1"/>
        <v>Abgeschlossen</v>
      </c>
      <c r="H8" s="20" t="str">
        <f t="shared" ca="1" si="2"/>
        <v>22  Tage</v>
      </c>
      <c r="I8" s="26" t="s">
        <v>31</v>
      </c>
      <c r="J8" s="27" t="s">
        <v>45</v>
      </c>
      <c r="K8" s="39">
        <v>44460</v>
      </c>
      <c r="L8" s="52">
        <f t="shared" si="3"/>
        <v>2021</v>
      </c>
      <c r="M8" s="40" t="s">
        <v>26</v>
      </c>
      <c r="N8" s="66">
        <v>54</v>
      </c>
      <c r="O8" s="31">
        <v>54</v>
      </c>
      <c r="P8" s="67">
        <v>58</v>
      </c>
      <c r="Q8" s="68">
        <v>1</v>
      </c>
      <c r="R8" s="39">
        <v>44482</v>
      </c>
      <c r="S8" s="53">
        <f t="shared" si="4"/>
        <v>2021</v>
      </c>
      <c r="T8" s="40" t="s">
        <v>26</v>
      </c>
      <c r="U8" s="66">
        <v>54</v>
      </c>
      <c r="V8" s="67">
        <v>69</v>
      </c>
      <c r="W8" s="34">
        <f t="shared" si="0"/>
        <v>3132</v>
      </c>
      <c r="X8" s="58"/>
    </row>
    <row r="9" spans="2:24" ht="14.45" customHeight="1" x14ac:dyDescent="0.2">
      <c r="B9" s="17">
        <v>4</v>
      </c>
      <c r="C9" s="24" t="s">
        <v>41</v>
      </c>
      <c r="D9" s="51">
        <f>IFERROR(IF($F9="","",COUNTIF($F$6:$F9,$F9)),"")</f>
        <v>1</v>
      </c>
      <c r="E9" s="51">
        <f>IF(OR(ISBLANK($C9),ISBLANK($K9)),"",(($C9&lt;&gt;"")*(COUNTIF($C$6:$C9,$C9)=1))+MAX($E$5:$E8))</f>
        <v>4</v>
      </c>
      <c r="F9" s="25" t="str">
        <f t="shared" si="5"/>
        <v>04. Order / 21</v>
      </c>
      <c r="G9" s="19" t="str">
        <f t="shared" si="1"/>
        <v>Offen</v>
      </c>
      <c r="H9" s="20" t="str">
        <f t="shared" ca="1" si="2"/>
        <v>19  Monate</v>
      </c>
      <c r="I9" s="26" t="s">
        <v>32</v>
      </c>
      <c r="J9" s="27" t="s">
        <v>45</v>
      </c>
      <c r="K9" s="28">
        <v>44466</v>
      </c>
      <c r="L9" s="52">
        <f t="shared" si="3"/>
        <v>2021</v>
      </c>
      <c r="M9" s="29" t="s">
        <v>26</v>
      </c>
      <c r="N9" s="30">
        <v>19</v>
      </c>
      <c r="O9" s="37">
        <v>19</v>
      </c>
      <c r="P9" s="32">
        <v>278.7</v>
      </c>
      <c r="Q9" s="33">
        <v>0</v>
      </c>
      <c r="R9" s="28"/>
      <c r="S9" s="53" t="str">
        <f t="shared" si="4"/>
        <v/>
      </c>
      <c r="T9" s="29"/>
      <c r="U9" s="35"/>
      <c r="V9" s="32"/>
      <c r="W9" s="34">
        <f t="shared" si="0"/>
        <v>5295.3</v>
      </c>
      <c r="X9" s="58"/>
    </row>
    <row r="10" spans="2:24" ht="14.45" customHeight="1" x14ac:dyDescent="0.2">
      <c r="B10" s="17">
        <v>5</v>
      </c>
      <c r="C10" s="24" t="s">
        <v>42</v>
      </c>
      <c r="D10" s="51">
        <f>IFERROR(IF($F10="","",COUNTIF($F$6:$F10,$F10)),"")</f>
        <v>1</v>
      </c>
      <c r="E10" s="51">
        <f>IF(OR(ISBLANK($C10),ISBLANK($K10)),"",(($C10&lt;&gt;"")*(COUNTIF($C$6:$C10,$C10)=1))+MAX($E$5:$E9))</f>
        <v>5</v>
      </c>
      <c r="F10" s="25" t="str">
        <f t="shared" si="5"/>
        <v>05. Order / 21</v>
      </c>
      <c r="G10" s="19" t="str">
        <f t="shared" si="1"/>
        <v>Teilverkauf</v>
      </c>
      <c r="H10" s="20" t="str">
        <f t="shared" ca="1" si="2"/>
        <v>03  Monate</v>
      </c>
      <c r="I10" s="26" t="s">
        <v>33</v>
      </c>
      <c r="J10" s="27" t="s">
        <v>45</v>
      </c>
      <c r="K10" s="28">
        <v>44498</v>
      </c>
      <c r="L10" s="52">
        <f t="shared" si="3"/>
        <v>2021</v>
      </c>
      <c r="M10" s="29" t="s">
        <v>26</v>
      </c>
      <c r="N10" s="30">
        <v>150</v>
      </c>
      <c r="O10" s="37">
        <v>300</v>
      </c>
      <c r="P10" s="32">
        <v>15.99</v>
      </c>
      <c r="Q10" s="33">
        <v>1</v>
      </c>
      <c r="R10" s="28">
        <v>44592</v>
      </c>
      <c r="S10" s="53">
        <f t="shared" si="4"/>
        <v>2022</v>
      </c>
      <c r="T10" s="29" t="s">
        <v>26</v>
      </c>
      <c r="U10" s="35">
        <v>150</v>
      </c>
      <c r="V10" s="32">
        <v>16.797999999999998</v>
      </c>
      <c r="W10" s="34">
        <f t="shared" si="0"/>
        <v>2398.5</v>
      </c>
      <c r="X10" s="58"/>
    </row>
    <row r="11" spans="2:24" ht="14.45" customHeight="1" x14ac:dyDescent="0.2">
      <c r="B11" s="17">
        <v>6</v>
      </c>
      <c r="C11" s="24" t="s">
        <v>42</v>
      </c>
      <c r="D11" s="51">
        <f>IFERROR(IF($F11="","",COUNTIF($F$6:$F11,$F11)),"")</f>
        <v>2</v>
      </c>
      <c r="E11" s="51">
        <f>IF(OR(ISBLANK($C11),ISBLANK($K11)),"",(($C11&lt;&gt;"")*(COUNTIF($C$6:$C11,$C11)=1))+MAX($E$5:$E10))</f>
        <v>5</v>
      </c>
      <c r="F11" s="25" t="str">
        <f t="shared" si="5"/>
        <v>05. Order / 21</v>
      </c>
      <c r="G11" s="19" t="str">
        <f t="shared" si="1"/>
        <v>Offen</v>
      </c>
      <c r="H11" s="20" t="str">
        <f t="shared" ca="1" si="2"/>
        <v>18  Monate</v>
      </c>
      <c r="I11" s="26" t="s">
        <v>33</v>
      </c>
      <c r="J11" s="27" t="s">
        <v>45</v>
      </c>
      <c r="K11" s="28">
        <v>44498</v>
      </c>
      <c r="L11" s="52">
        <f t="shared" si="3"/>
        <v>2021</v>
      </c>
      <c r="M11" s="29" t="s">
        <v>26</v>
      </c>
      <c r="N11" s="30">
        <v>150</v>
      </c>
      <c r="O11" s="37">
        <v>0</v>
      </c>
      <c r="P11" s="32">
        <v>15.99</v>
      </c>
      <c r="Q11" s="33">
        <v>1</v>
      </c>
      <c r="R11" s="28"/>
      <c r="S11" s="53" t="str">
        <f t="shared" si="4"/>
        <v/>
      </c>
      <c r="T11" s="29"/>
      <c r="U11" s="35"/>
      <c r="V11" s="32"/>
      <c r="W11" s="34">
        <f t="shared" si="0"/>
        <v>2398.5</v>
      </c>
      <c r="X11" s="58"/>
    </row>
    <row r="12" spans="2:24" ht="14.45" customHeight="1" x14ac:dyDescent="0.2">
      <c r="B12" s="17">
        <v>7</v>
      </c>
      <c r="C12" s="24" t="s">
        <v>38</v>
      </c>
      <c r="D12" s="51">
        <f>IFERROR(IF($F12="","",COUNTIF($F$6:$F12,$F12)),"")</f>
        <v>1</v>
      </c>
      <c r="E12" s="51">
        <f>IF(OR(ISBLANK($C12),ISBLANK($K12)),"",(($C12&lt;&gt;"")*(COUNTIF($C$6:$C12,$C12)=1))+MAX($E$5:$E11))</f>
        <v>5</v>
      </c>
      <c r="F12" s="25" t="str">
        <f t="shared" si="5"/>
        <v>06. Order / 21</v>
      </c>
      <c r="G12" s="19" t="str">
        <f t="shared" si="1"/>
        <v>Abgeschlossen</v>
      </c>
      <c r="H12" s="20" t="str">
        <f t="shared" ca="1" si="2"/>
        <v>24  Tage</v>
      </c>
      <c r="I12" s="26" t="s">
        <v>31</v>
      </c>
      <c r="J12" s="27" t="s">
        <v>45</v>
      </c>
      <c r="K12" s="28">
        <v>44519</v>
      </c>
      <c r="L12" s="52">
        <f t="shared" si="3"/>
        <v>2021</v>
      </c>
      <c r="M12" s="29" t="s">
        <v>26</v>
      </c>
      <c r="N12" s="30">
        <v>30</v>
      </c>
      <c r="O12" s="37">
        <v>30</v>
      </c>
      <c r="P12" s="32">
        <v>180</v>
      </c>
      <c r="Q12" s="33">
        <v>1</v>
      </c>
      <c r="R12" s="28">
        <v>44543</v>
      </c>
      <c r="S12" s="53">
        <f t="shared" si="4"/>
        <v>2021</v>
      </c>
      <c r="T12" s="29" t="s">
        <v>26</v>
      </c>
      <c r="U12" s="35">
        <v>30</v>
      </c>
      <c r="V12" s="32">
        <v>185</v>
      </c>
      <c r="W12" s="34">
        <f t="shared" si="0"/>
        <v>5400</v>
      </c>
      <c r="X12" s="58"/>
    </row>
    <row r="13" spans="2:24" ht="14.45" customHeight="1" x14ac:dyDescent="0.2">
      <c r="B13" s="17">
        <v>8</v>
      </c>
      <c r="C13" s="24" t="s">
        <v>38</v>
      </c>
      <c r="D13" s="51">
        <f>IFERROR(IF($F13="","",COUNTIF($F$6:$F13,$F13)),"")</f>
        <v>1</v>
      </c>
      <c r="E13" s="51">
        <f>IF(OR(ISBLANK($C13),ISBLANK($K13)),"",(($C13&lt;&gt;"")*(COUNTIF($C$6:$C13,$C13)=1))+MAX($E$5:$E12))</f>
        <v>5</v>
      </c>
      <c r="F13" s="25" t="str">
        <f t="shared" si="5"/>
        <v>07. Order / 21</v>
      </c>
      <c r="G13" s="19" t="str">
        <f t="shared" si="1"/>
        <v>Teilverkauf</v>
      </c>
      <c r="H13" s="20" t="str">
        <f t="shared" ca="1" si="2"/>
        <v>12  Tage</v>
      </c>
      <c r="I13" s="26" t="s">
        <v>31</v>
      </c>
      <c r="J13" s="27" t="s">
        <v>45</v>
      </c>
      <c r="K13" s="28">
        <v>44531</v>
      </c>
      <c r="L13" s="52">
        <f t="shared" si="3"/>
        <v>2021</v>
      </c>
      <c r="M13" s="29" t="s">
        <v>26</v>
      </c>
      <c r="N13" s="30">
        <v>20</v>
      </c>
      <c r="O13" s="37">
        <v>35</v>
      </c>
      <c r="P13" s="32">
        <v>167.78</v>
      </c>
      <c r="Q13" s="33">
        <v>1</v>
      </c>
      <c r="R13" s="28">
        <v>44543</v>
      </c>
      <c r="S13" s="53">
        <f t="shared" si="4"/>
        <v>2021</v>
      </c>
      <c r="T13" s="29" t="s">
        <v>26</v>
      </c>
      <c r="U13" s="35">
        <v>20</v>
      </c>
      <c r="V13" s="32">
        <v>185</v>
      </c>
      <c r="W13" s="34">
        <f t="shared" si="0"/>
        <v>3355.6</v>
      </c>
      <c r="X13" s="58"/>
    </row>
    <row r="14" spans="2:24" ht="14.45" customHeight="1" x14ac:dyDescent="0.2">
      <c r="B14" s="17">
        <v>9</v>
      </c>
      <c r="C14" s="24" t="s">
        <v>39</v>
      </c>
      <c r="D14" s="51">
        <f>IFERROR(IF($F14="","",COUNTIF($F$6:$F14,$F14)),"")</f>
        <v>1</v>
      </c>
      <c r="E14" s="51">
        <f>IF(OR(ISBLANK($C14),ISBLANK($K14)),"",(($C14&lt;&gt;"")*(COUNTIF($C$6:$C14,$C14)=1))+MAX($E$5:$E13))</f>
        <v>5</v>
      </c>
      <c r="F14" s="25" t="str">
        <f t="shared" si="5"/>
        <v>08. Order / 21</v>
      </c>
      <c r="G14" s="19" t="str">
        <f t="shared" si="1"/>
        <v>Offen</v>
      </c>
      <c r="H14" s="20" t="str">
        <f t="shared" ca="1" si="2"/>
        <v>17  Monate</v>
      </c>
      <c r="I14" s="26" t="s">
        <v>31</v>
      </c>
      <c r="J14" s="27" t="s">
        <v>45</v>
      </c>
      <c r="K14" s="28">
        <v>44531</v>
      </c>
      <c r="L14" s="52">
        <f t="shared" si="3"/>
        <v>2021</v>
      </c>
      <c r="M14" s="29" t="s">
        <v>26</v>
      </c>
      <c r="N14" s="30">
        <v>15</v>
      </c>
      <c r="O14" s="37">
        <v>0</v>
      </c>
      <c r="P14" s="32">
        <v>86</v>
      </c>
      <c r="Q14" s="33">
        <v>1</v>
      </c>
      <c r="R14" s="28"/>
      <c r="S14" s="53" t="str">
        <f t="shared" si="4"/>
        <v/>
      </c>
      <c r="T14" s="29"/>
      <c r="U14" s="35"/>
      <c r="V14" s="32"/>
      <c r="W14" s="34">
        <f t="shared" si="0"/>
        <v>1290</v>
      </c>
      <c r="X14" s="58"/>
    </row>
    <row r="15" spans="2:24" ht="14.45" customHeight="1" x14ac:dyDescent="0.2">
      <c r="B15" s="36">
        <v>10</v>
      </c>
      <c r="C15" s="24" t="s">
        <v>43</v>
      </c>
      <c r="D15" s="51">
        <f>IFERROR(IF($F15="","",COUNTIF($F$6:$F15,$F15)),"")</f>
        <v>1</v>
      </c>
      <c r="E15" s="51">
        <f>IF(OR(ISBLANK($C15),ISBLANK($K15)),"",(($C15&lt;&gt;"")*(COUNTIF($C$6:$C15,$C15)=1))+MAX($E$5:$E14))</f>
        <v>6</v>
      </c>
      <c r="F15" s="25" t="str">
        <f t="shared" si="5"/>
        <v>09. Order / 21</v>
      </c>
      <c r="G15" s="19" t="str">
        <f t="shared" si="1"/>
        <v>Offen</v>
      </c>
      <c r="H15" s="20" t="str">
        <f t="shared" ca="1" si="2"/>
        <v>17  Monate</v>
      </c>
      <c r="I15" s="26" t="s">
        <v>32</v>
      </c>
      <c r="J15" s="27" t="s">
        <v>45</v>
      </c>
      <c r="K15" s="28">
        <v>44531</v>
      </c>
      <c r="L15" s="52">
        <f t="shared" si="3"/>
        <v>2021</v>
      </c>
      <c r="M15" s="29" t="s">
        <v>26</v>
      </c>
      <c r="N15" s="30">
        <v>5</v>
      </c>
      <c r="O15" s="37">
        <v>20</v>
      </c>
      <c r="P15" s="32">
        <v>88.5</v>
      </c>
      <c r="Q15" s="33">
        <v>0</v>
      </c>
      <c r="R15" s="28"/>
      <c r="S15" s="53" t="str">
        <f t="shared" si="4"/>
        <v/>
      </c>
      <c r="T15" s="29"/>
      <c r="U15" s="35"/>
      <c r="V15" s="32"/>
      <c r="W15" s="34">
        <f t="shared" si="0"/>
        <v>442.5</v>
      </c>
      <c r="X15" s="58"/>
    </row>
    <row r="16" spans="2:24" ht="14.45" customHeight="1" x14ac:dyDescent="0.2">
      <c r="B16" s="36">
        <v>11</v>
      </c>
      <c r="C16" s="24" t="s">
        <v>43</v>
      </c>
      <c r="D16" s="51">
        <f>IFERROR(IF($F16="","",COUNTIF($F$6:$F16,$F16)),"")</f>
        <v>2</v>
      </c>
      <c r="E16" s="51">
        <f>IF(OR(ISBLANK($C16),ISBLANK($K16)),"",(($C16&lt;&gt;"")*(COUNTIF($C$6:$C16,$C16)=1))+MAX($E$5:$E15))</f>
        <v>6</v>
      </c>
      <c r="F16" s="25" t="str">
        <f t="shared" si="5"/>
        <v>09. Order / 21</v>
      </c>
      <c r="G16" s="19" t="str">
        <f t="shared" si="1"/>
        <v>Splitting</v>
      </c>
      <c r="H16" s="20" t="str">
        <f t="shared" ca="1" si="2"/>
        <v>17  Monate</v>
      </c>
      <c r="I16" s="26" t="s">
        <v>32</v>
      </c>
      <c r="J16" s="27" t="s">
        <v>45</v>
      </c>
      <c r="K16" s="28">
        <v>44531</v>
      </c>
      <c r="L16" s="52">
        <f t="shared" si="3"/>
        <v>2021</v>
      </c>
      <c r="M16" s="29" t="s">
        <v>26</v>
      </c>
      <c r="N16" s="30">
        <v>15</v>
      </c>
      <c r="O16" s="37">
        <v>0</v>
      </c>
      <c r="P16" s="32">
        <v>88.5</v>
      </c>
      <c r="Q16" s="33">
        <v>0</v>
      </c>
      <c r="R16" s="28"/>
      <c r="S16" s="53" t="str">
        <f t="shared" si="4"/>
        <v/>
      </c>
      <c r="T16" s="29"/>
      <c r="U16" s="35"/>
      <c r="V16" s="32"/>
      <c r="W16" s="34">
        <f t="shared" si="0"/>
        <v>1327.5</v>
      </c>
      <c r="X16" s="58"/>
    </row>
    <row r="17" spans="2:24" ht="14.45" customHeight="1" x14ac:dyDescent="0.2">
      <c r="B17" s="36">
        <v>12</v>
      </c>
      <c r="C17" s="24" t="s">
        <v>44</v>
      </c>
      <c r="D17" s="51">
        <f>IFERROR(IF($F17="","",COUNTIF($F$6:$F17,$F17)),"")</f>
        <v>1</v>
      </c>
      <c r="E17" s="51">
        <f>IF(OR(ISBLANK($C17),ISBLANK($K17)),"",(($C17&lt;&gt;"")*(COUNTIF($C$6:$C17,$C17)=1))+MAX($E$5:$E16))</f>
        <v>7</v>
      </c>
      <c r="F17" s="25" t="str">
        <f t="shared" si="5"/>
        <v>10. Order / 21</v>
      </c>
      <c r="G17" s="19" t="str">
        <f t="shared" si="1"/>
        <v>Teilverkauf</v>
      </c>
      <c r="H17" s="20" t="str">
        <f t="shared" ca="1" si="2"/>
        <v>01  Monat</v>
      </c>
      <c r="I17" s="26" t="s">
        <v>34</v>
      </c>
      <c r="J17" s="27" t="s">
        <v>45</v>
      </c>
      <c r="K17" s="28">
        <v>44531</v>
      </c>
      <c r="L17" s="52">
        <f t="shared" si="3"/>
        <v>2021</v>
      </c>
      <c r="M17" s="29" t="s">
        <v>26</v>
      </c>
      <c r="N17" s="30">
        <v>60</v>
      </c>
      <c r="O17" s="37">
        <v>120</v>
      </c>
      <c r="P17" s="32">
        <v>44.91</v>
      </c>
      <c r="Q17" s="33">
        <v>1</v>
      </c>
      <c r="R17" s="28">
        <v>44566</v>
      </c>
      <c r="S17" s="53">
        <f t="shared" si="4"/>
        <v>2022</v>
      </c>
      <c r="T17" s="29" t="s">
        <v>26</v>
      </c>
      <c r="U17" s="35">
        <v>60</v>
      </c>
      <c r="V17" s="32">
        <v>48.704999999999998</v>
      </c>
      <c r="W17" s="34">
        <f t="shared" si="0"/>
        <v>2694.6</v>
      </c>
      <c r="X17" s="58"/>
    </row>
    <row r="18" spans="2:24" ht="14.45" customHeight="1" x14ac:dyDescent="0.2">
      <c r="B18" s="36">
        <v>13</v>
      </c>
      <c r="C18" s="24" t="s">
        <v>44</v>
      </c>
      <c r="D18" s="51">
        <f>IFERROR(IF($F18="","",COUNTIF($F$6:$F18,$F18)),"")</f>
        <v>2</v>
      </c>
      <c r="E18" s="51">
        <f>IF(OR(ISBLANK($C18),ISBLANK($K18)),"",(($C18&lt;&gt;"")*(COUNTIF($C$6:$C18,$C18)=1))+MAX($E$5:$E17))</f>
        <v>7</v>
      </c>
      <c r="F18" s="25" t="str">
        <f t="shared" si="5"/>
        <v>10. Order / 21</v>
      </c>
      <c r="G18" s="19" t="str">
        <f t="shared" si="1"/>
        <v>Abgeschlossen</v>
      </c>
      <c r="H18" s="20" t="str">
        <f t="shared" ca="1" si="2"/>
        <v>02  Monate</v>
      </c>
      <c r="I18" s="26" t="s">
        <v>34</v>
      </c>
      <c r="J18" s="27" t="s">
        <v>45</v>
      </c>
      <c r="K18" s="28">
        <v>44531</v>
      </c>
      <c r="L18" s="52">
        <f t="shared" si="3"/>
        <v>2021</v>
      </c>
      <c r="M18" s="29" t="s">
        <v>26</v>
      </c>
      <c r="N18" s="30">
        <v>60</v>
      </c>
      <c r="O18" s="37">
        <v>0</v>
      </c>
      <c r="P18" s="32">
        <v>44.91</v>
      </c>
      <c r="Q18" s="33">
        <v>1</v>
      </c>
      <c r="R18" s="28">
        <v>44613</v>
      </c>
      <c r="S18" s="53">
        <f t="shared" si="4"/>
        <v>2022</v>
      </c>
      <c r="T18" s="29" t="s">
        <v>26</v>
      </c>
      <c r="U18" s="35">
        <v>60</v>
      </c>
      <c r="V18" s="32">
        <v>51.61</v>
      </c>
      <c r="W18" s="34">
        <f t="shared" si="0"/>
        <v>2694.6</v>
      </c>
      <c r="X18" s="58"/>
    </row>
    <row r="19" spans="2:24" ht="14.45" customHeight="1" x14ac:dyDescent="0.2">
      <c r="B19" s="36">
        <v>14</v>
      </c>
      <c r="C19" s="24" t="s">
        <v>46</v>
      </c>
      <c r="D19" s="51">
        <f>IFERROR(IF($F19="","",COUNTIF($F$6:$F19,$F19)),"")</f>
        <v>1</v>
      </c>
      <c r="E19" s="51">
        <f>IF(OR(ISBLANK($C19),ISBLANK($K19)),"",(($C19&lt;&gt;"")*(COUNTIF($C$6:$C19,$C19)=1))+MAX($E$5:$E18))</f>
        <v>8</v>
      </c>
      <c r="F19" s="25" t="str">
        <f t="shared" si="5"/>
        <v>11. Order / 21</v>
      </c>
      <c r="G19" s="19" t="str">
        <f t="shared" si="1"/>
        <v>Teilverkauf</v>
      </c>
      <c r="H19" s="20" t="str">
        <f t="shared" ca="1" si="2"/>
        <v>01  Monat</v>
      </c>
      <c r="I19" s="26" t="s">
        <v>34</v>
      </c>
      <c r="J19" s="27" t="s">
        <v>45</v>
      </c>
      <c r="K19" s="28">
        <v>44533</v>
      </c>
      <c r="L19" s="52">
        <f t="shared" si="3"/>
        <v>2021</v>
      </c>
      <c r="M19" s="29" t="s">
        <v>26</v>
      </c>
      <c r="N19" s="30">
        <v>50</v>
      </c>
      <c r="O19" s="37">
        <v>100</v>
      </c>
      <c r="P19" s="32">
        <v>58.64</v>
      </c>
      <c r="Q19" s="33">
        <v>1</v>
      </c>
      <c r="R19" s="28">
        <v>44566</v>
      </c>
      <c r="S19" s="53">
        <f t="shared" si="4"/>
        <v>2022</v>
      </c>
      <c r="T19" s="29" t="s">
        <v>26</v>
      </c>
      <c r="U19" s="35">
        <v>50</v>
      </c>
      <c r="V19" s="32">
        <v>67</v>
      </c>
      <c r="W19" s="34">
        <f t="shared" si="0"/>
        <v>2932</v>
      </c>
      <c r="X19" s="58"/>
    </row>
    <row r="20" spans="2:24" ht="14.45" customHeight="1" x14ac:dyDescent="0.2">
      <c r="B20" s="36">
        <v>15</v>
      </c>
      <c r="C20" s="24" t="s">
        <v>46</v>
      </c>
      <c r="D20" s="51">
        <f>IFERROR(IF($F20="","",COUNTIF($F$6:$F20,$F20)),"")</f>
        <v>2</v>
      </c>
      <c r="E20" s="51">
        <f>IF(OR(ISBLANK($C20),ISBLANK($K20)),"",(($C20&lt;&gt;"")*(COUNTIF($C$6:$C20,$C20)=1))+MAX($E$5:$E19))</f>
        <v>8</v>
      </c>
      <c r="F20" s="25" t="str">
        <f t="shared" si="5"/>
        <v>11. Order / 21</v>
      </c>
      <c r="G20" s="19" t="str">
        <f t="shared" si="1"/>
        <v>Abgeschlossen</v>
      </c>
      <c r="H20" s="20" t="str">
        <f t="shared" ca="1" si="2"/>
        <v>02  Monate</v>
      </c>
      <c r="I20" s="26" t="s">
        <v>34</v>
      </c>
      <c r="J20" s="27" t="s">
        <v>45</v>
      </c>
      <c r="K20" s="28">
        <v>44533</v>
      </c>
      <c r="L20" s="52">
        <f t="shared" si="3"/>
        <v>2021</v>
      </c>
      <c r="M20" s="29" t="s">
        <v>26</v>
      </c>
      <c r="N20" s="30">
        <v>50</v>
      </c>
      <c r="O20" s="37">
        <v>0</v>
      </c>
      <c r="P20" s="32">
        <v>58.64</v>
      </c>
      <c r="Q20" s="33">
        <v>1</v>
      </c>
      <c r="R20" s="28">
        <v>44606</v>
      </c>
      <c r="S20" s="53">
        <f t="shared" si="4"/>
        <v>2022</v>
      </c>
      <c r="T20" s="29" t="s">
        <v>26</v>
      </c>
      <c r="U20" s="35">
        <v>50</v>
      </c>
      <c r="V20" s="32">
        <v>66.09</v>
      </c>
      <c r="W20" s="34">
        <f t="shared" si="0"/>
        <v>2932</v>
      </c>
      <c r="X20" s="58"/>
    </row>
    <row r="21" spans="2:24" ht="14.45" customHeight="1" x14ac:dyDescent="0.2">
      <c r="B21" s="36">
        <v>16</v>
      </c>
      <c r="C21" s="24" t="s">
        <v>47</v>
      </c>
      <c r="D21" s="51">
        <f>IFERROR(IF($F21="","",COUNTIF($F$6:$F21,$F21)),"")</f>
        <v>1</v>
      </c>
      <c r="E21" s="51">
        <f>IF(OR(ISBLANK($C21),ISBLANK($K21)),"",(($C21&lt;&gt;"")*(COUNTIF($C$6:$C21,$C21)=1))+MAX($E$5:$E20))</f>
        <v>9</v>
      </c>
      <c r="F21" s="25" t="str">
        <f t="shared" si="5"/>
        <v>12. Order / 21</v>
      </c>
      <c r="G21" s="19" t="str">
        <f t="shared" si="1"/>
        <v>Teilverkauf</v>
      </c>
      <c r="H21" s="20" t="str">
        <f t="shared" ca="1" si="2"/>
        <v>01  Monat</v>
      </c>
      <c r="I21" s="26" t="s">
        <v>35</v>
      </c>
      <c r="J21" s="27" t="s">
        <v>45</v>
      </c>
      <c r="K21" s="28">
        <v>44533</v>
      </c>
      <c r="L21" s="52">
        <f t="shared" si="3"/>
        <v>2021</v>
      </c>
      <c r="M21" s="29" t="s">
        <v>26</v>
      </c>
      <c r="N21" s="30">
        <v>25</v>
      </c>
      <c r="O21" s="37">
        <v>50</v>
      </c>
      <c r="P21" s="32">
        <v>114.44</v>
      </c>
      <c r="Q21" s="33">
        <v>0</v>
      </c>
      <c r="R21" s="28">
        <v>44566</v>
      </c>
      <c r="S21" s="53">
        <f t="shared" si="4"/>
        <v>2022</v>
      </c>
      <c r="T21" s="29" t="s">
        <v>26</v>
      </c>
      <c r="U21" s="35">
        <v>25</v>
      </c>
      <c r="V21" s="32">
        <v>124.8</v>
      </c>
      <c r="W21" s="34">
        <f t="shared" si="0"/>
        <v>2861</v>
      </c>
      <c r="X21" s="58"/>
    </row>
    <row r="22" spans="2:24" ht="14.45" customHeight="1" x14ac:dyDescent="0.2">
      <c r="B22" s="36">
        <v>17</v>
      </c>
      <c r="C22" s="24" t="s">
        <v>47</v>
      </c>
      <c r="D22" s="51">
        <f>IFERROR(IF($F22="","",COUNTIF($F$6:$F22,$F22)),"")</f>
        <v>2</v>
      </c>
      <c r="E22" s="51">
        <f>IF(OR(ISBLANK($C22),ISBLANK($K22)),"",(($C22&lt;&gt;"")*(COUNTIF($C$6:$C22,$C22)=1))+MAX($E$5:$E21))</f>
        <v>9</v>
      </c>
      <c r="F22" s="25" t="str">
        <f t="shared" si="5"/>
        <v>12. Order / 21</v>
      </c>
      <c r="G22" s="19" t="str">
        <f t="shared" si="1"/>
        <v>Offen</v>
      </c>
      <c r="H22" s="20" t="str">
        <f t="shared" ca="1" si="2"/>
        <v>17  Monate</v>
      </c>
      <c r="I22" s="26" t="s">
        <v>35</v>
      </c>
      <c r="J22" s="27" t="s">
        <v>45</v>
      </c>
      <c r="K22" s="28">
        <v>44533</v>
      </c>
      <c r="L22" s="52">
        <f t="shared" si="3"/>
        <v>2021</v>
      </c>
      <c r="M22" s="29" t="s">
        <v>26</v>
      </c>
      <c r="N22" s="30">
        <v>25</v>
      </c>
      <c r="O22" s="37">
        <v>0</v>
      </c>
      <c r="P22" s="32">
        <v>114.44</v>
      </c>
      <c r="Q22" s="33">
        <v>0</v>
      </c>
      <c r="R22" s="28"/>
      <c r="S22" s="53" t="str">
        <f t="shared" si="4"/>
        <v/>
      </c>
      <c r="T22" s="29"/>
      <c r="U22" s="35"/>
      <c r="V22" s="32"/>
      <c r="W22" s="34">
        <f t="shared" si="0"/>
        <v>2861</v>
      </c>
      <c r="X22" s="58"/>
    </row>
    <row r="23" spans="2:24" ht="14.45" customHeight="1" x14ac:dyDescent="0.2">
      <c r="B23" s="36">
        <v>18</v>
      </c>
      <c r="C23" s="24" t="s">
        <v>48</v>
      </c>
      <c r="D23" s="51">
        <f>IFERROR(IF($F23="","",COUNTIF($F$6:$F23,$F23)),"")</f>
        <v>1</v>
      </c>
      <c r="E23" s="51">
        <f>IF(OR(ISBLANK($C23),ISBLANK($K23)),"",(($C23&lt;&gt;"")*(COUNTIF($C$6:$C23,$C23)=1))+MAX($E$5:$E22))</f>
        <v>10</v>
      </c>
      <c r="F23" s="25" t="str">
        <f t="shared" si="5"/>
        <v>13. Order / 21</v>
      </c>
      <c r="G23" s="19" t="str">
        <f t="shared" si="1"/>
        <v>Abgeschlossen</v>
      </c>
      <c r="H23" s="20" t="str">
        <f t="shared" ca="1" si="2"/>
        <v>01  Monat</v>
      </c>
      <c r="I23" s="26" t="s">
        <v>36</v>
      </c>
      <c r="J23" s="27" t="s">
        <v>45</v>
      </c>
      <c r="K23" s="28">
        <v>44543</v>
      </c>
      <c r="L23" s="52">
        <f t="shared" si="3"/>
        <v>2021</v>
      </c>
      <c r="M23" s="29" t="s">
        <v>26</v>
      </c>
      <c r="N23" s="30">
        <v>26</v>
      </c>
      <c r="O23" s="37">
        <v>26</v>
      </c>
      <c r="P23" s="32">
        <v>203.45</v>
      </c>
      <c r="Q23" s="33">
        <v>1</v>
      </c>
      <c r="R23" s="28">
        <v>44595</v>
      </c>
      <c r="S23" s="53">
        <f t="shared" si="4"/>
        <v>2022</v>
      </c>
      <c r="T23" s="29" t="s">
        <v>26</v>
      </c>
      <c r="U23" s="35">
        <v>26</v>
      </c>
      <c r="V23" s="32">
        <v>224.55</v>
      </c>
      <c r="W23" s="34">
        <f t="shared" si="0"/>
        <v>5289.7</v>
      </c>
      <c r="X23" s="58"/>
    </row>
    <row r="24" spans="2:24" ht="14.45" customHeight="1" x14ac:dyDescent="0.2">
      <c r="B24" s="36">
        <v>19</v>
      </c>
      <c r="C24" s="24"/>
      <c r="D24" s="51"/>
      <c r="E24" s="51"/>
      <c r="F24" s="25"/>
      <c r="G24" s="19"/>
      <c r="H24" s="20"/>
      <c r="I24" s="26"/>
      <c r="J24" s="27"/>
      <c r="K24" s="28"/>
      <c r="L24" s="52"/>
      <c r="M24" s="29"/>
      <c r="N24" s="30"/>
      <c r="O24" s="38"/>
      <c r="P24" s="32"/>
      <c r="Q24" s="33"/>
      <c r="R24" s="28"/>
      <c r="S24" s="53"/>
      <c r="T24" s="29"/>
      <c r="U24" s="35"/>
      <c r="V24" s="32"/>
      <c r="W24" s="34"/>
      <c r="X24" s="58"/>
    </row>
    <row r="25" spans="2:24" ht="14.45" customHeight="1" x14ac:dyDescent="0.2">
      <c r="B25" s="36">
        <v>20</v>
      </c>
      <c r="C25" s="24"/>
      <c r="D25" s="51"/>
      <c r="E25" s="51"/>
      <c r="F25" s="25"/>
      <c r="G25" s="19"/>
      <c r="H25" s="20"/>
      <c r="I25" s="26"/>
      <c r="J25" s="27"/>
      <c r="K25" s="28"/>
      <c r="L25" s="52"/>
      <c r="M25" s="29"/>
      <c r="N25" s="30"/>
      <c r="O25" s="38"/>
      <c r="P25" s="32"/>
      <c r="Q25" s="33"/>
      <c r="R25" s="28"/>
      <c r="S25" s="53"/>
      <c r="T25" s="29"/>
      <c r="U25" s="35"/>
      <c r="V25" s="32"/>
      <c r="W25" s="34"/>
      <c r="X25" s="58"/>
    </row>
    <row r="26" spans="2:24" ht="14.45" customHeight="1" x14ac:dyDescent="0.2">
      <c r="B26" s="36">
        <v>21</v>
      </c>
      <c r="C26" s="24"/>
      <c r="D26" s="51"/>
      <c r="E26" s="51"/>
      <c r="F26" s="25"/>
      <c r="G26" s="19"/>
      <c r="H26" s="20"/>
      <c r="I26" s="26"/>
      <c r="J26" s="27"/>
      <c r="K26" s="28"/>
      <c r="L26" s="52"/>
      <c r="M26" s="29"/>
      <c r="N26" s="30"/>
      <c r="O26" s="38"/>
      <c r="P26" s="32"/>
      <c r="Q26" s="33"/>
      <c r="R26" s="28"/>
      <c r="S26" s="53"/>
      <c r="T26" s="29"/>
      <c r="U26" s="35"/>
      <c r="V26" s="32"/>
      <c r="W26" s="34"/>
      <c r="X26" s="58"/>
    </row>
    <row r="27" spans="2:24" ht="14.45" customHeight="1" x14ac:dyDescent="0.2">
      <c r="B27" s="36">
        <v>22</v>
      </c>
      <c r="C27" s="24"/>
      <c r="D27" s="51"/>
      <c r="E27" s="51"/>
      <c r="F27" s="25"/>
      <c r="G27" s="19"/>
      <c r="H27" s="20"/>
      <c r="I27" s="26"/>
      <c r="J27" s="27"/>
      <c r="K27" s="28"/>
      <c r="L27" s="52"/>
      <c r="M27" s="29"/>
      <c r="N27" s="30"/>
      <c r="O27" s="38"/>
      <c r="P27" s="32"/>
      <c r="Q27" s="33"/>
      <c r="R27" s="28"/>
      <c r="S27" s="53"/>
      <c r="T27" s="29"/>
      <c r="U27" s="35"/>
      <c r="V27" s="32"/>
      <c r="W27" s="34"/>
      <c r="X27" s="58"/>
    </row>
    <row r="28" spans="2:24" ht="14.45" customHeight="1" x14ac:dyDescent="0.2">
      <c r="B28" s="36">
        <v>23</v>
      </c>
      <c r="C28" s="24"/>
      <c r="D28" s="51"/>
      <c r="E28" s="51"/>
      <c r="F28" s="25"/>
      <c r="G28" s="19"/>
      <c r="H28" s="20"/>
      <c r="I28" s="26"/>
      <c r="J28" s="27"/>
      <c r="K28" s="28"/>
      <c r="L28" s="52"/>
      <c r="M28" s="29"/>
      <c r="N28" s="30"/>
      <c r="O28" s="38"/>
      <c r="P28" s="32"/>
      <c r="Q28" s="33"/>
      <c r="R28" s="28"/>
      <c r="S28" s="53"/>
      <c r="T28" s="29"/>
      <c r="U28" s="35"/>
      <c r="V28" s="32"/>
      <c r="W28" s="34"/>
      <c r="X28" s="58"/>
    </row>
    <row r="29" spans="2:24" ht="14.45" customHeight="1" x14ac:dyDescent="0.2">
      <c r="B29" s="36">
        <v>24</v>
      </c>
      <c r="C29" s="24"/>
      <c r="D29" s="51"/>
      <c r="E29" s="51"/>
      <c r="F29" s="25"/>
      <c r="G29" s="19"/>
      <c r="H29" s="20"/>
      <c r="I29" s="26"/>
      <c r="J29" s="27"/>
      <c r="K29" s="28"/>
      <c r="L29" s="52"/>
      <c r="M29" s="29"/>
      <c r="N29" s="30"/>
      <c r="O29" s="38"/>
      <c r="P29" s="32"/>
      <c r="Q29" s="33"/>
      <c r="R29" s="28"/>
      <c r="S29" s="53"/>
      <c r="T29" s="29"/>
      <c r="U29" s="35"/>
      <c r="V29" s="32"/>
      <c r="W29" s="34"/>
      <c r="X29" s="58"/>
    </row>
    <row r="30" spans="2:24" ht="14.45" customHeight="1" x14ac:dyDescent="0.2">
      <c r="B30" s="36">
        <v>25</v>
      </c>
      <c r="C30" s="24"/>
      <c r="D30" s="51"/>
      <c r="E30" s="51"/>
      <c r="F30" s="25"/>
      <c r="G30" s="19"/>
      <c r="H30" s="20"/>
      <c r="I30" s="26"/>
      <c r="J30" s="27"/>
      <c r="K30" s="28"/>
      <c r="L30" s="52"/>
      <c r="M30" s="29"/>
      <c r="N30" s="30"/>
      <c r="O30" s="38"/>
      <c r="P30" s="32"/>
      <c r="Q30" s="33"/>
      <c r="R30" s="28"/>
      <c r="S30" s="53"/>
      <c r="T30" s="29"/>
      <c r="U30" s="30"/>
      <c r="V30" s="32"/>
      <c r="W30" s="34"/>
      <c r="X30" s="58"/>
    </row>
    <row r="31" spans="2:24" ht="14.45" customHeight="1" x14ac:dyDescent="0.2">
      <c r="B31" s="36">
        <v>26</v>
      </c>
      <c r="C31" s="24"/>
      <c r="D31" s="51"/>
      <c r="E31" s="51"/>
      <c r="F31" s="25"/>
      <c r="G31" s="19"/>
      <c r="H31" s="20"/>
      <c r="I31" s="26"/>
      <c r="J31" s="27"/>
      <c r="K31" s="28"/>
      <c r="L31" s="52"/>
      <c r="M31" s="29"/>
      <c r="N31" s="30"/>
      <c r="O31" s="38"/>
      <c r="P31" s="32"/>
      <c r="Q31" s="33"/>
      <c r="R31" s="28"/>
      <c r="S31" s="53"/>
      <c r="T31" s="29"/>
      <c r="U31" s="30"/>
      <c r="V31" s="32"/>
      <c r="W31" s="34"/>
      <c r="X31" s="58"/>
    </row>
    <row r="32" spans="2:24" ht="14.45" customHeight="1" x14ac:dyDescent="0.2">
      <c r="B32" s="36">
        <v>27</v>
      </c>
      <c r="C32" s="24"/>
      <c r="D32" s="51"/>
      <c r="E32" s="51"/>
      <c r="F32" s="25"/>
      <c r="G32" s="19"/>
      <c r="H32" s="20"/>
      <c r="I32" s="26"/>
      <c r="J32" s="27"/>
      <c r="K32" s="28"/>
      <c r="L32" s="52"/>
      <c r="M32" s="29"/>
      <c r="N32" s="30"/>
      <c r="O32" s="38"/>
      <c r="P32" s="32"/>
      <c r="Q32" s="33"/>
      <c r="R32" s="28"/>
      <c r="S32" s="53"/>
      <c r="T32" s="29"/>
      <c r="U32" s="30"/>
      <c r="V32" s="32"/>
      <c r="W32" s="34"/>
      <c r="X32" s="58"/>
    </row>
    <row r="33" spans="2:24" ht="14.45" customHeight="1" x14ac:dyDescent="0.2">
      <c r="B33" s="36">
        <v>28</v>
      </c>
      <c r="C33" s="24"/>
      <c r="D33" s="51"/>
      <c r="E33" s="51"/>
      <c r="F33" s="25"/>
      <c r="G33" s="19"/>
      <c r="H33" s="20"/>
      <c r="I33" s="26"/>
      <c r="J33" s="27"/>
      <c r="K33" s="28"/>
      <c r="L33" s="52"/>
      <c r="M33" s="29"/>
      <c r="N33" s="30"/>
      <c r="O33" s="38"/>
      <c r="P33" s="32"/>
      <c r="Q33" s="33"/>
      <c r="R33" s="28"/>
      <c r="S33" s="53"/>
      <c r="T33" s="29"/>
      <c r="U33" s="30"/>
      <c r="V33" s="32"/>
      <c r="W33" s="34"/>
      <c r="X33" s="58"/>
    </row>
    <row r="34" spans="2:24" ht="14.45" customHeight="1" x14ac:dyDescent="0.2">
      <c r="B34" s="36">
        <v>29</v>
      </c>
      <c r="C34" s="24"/>
      <c r="D34" s="51"/>
      <c r="E34" s="51"/>
      <c r="F34" s="25"/>
      <c r="G34" s="19"/>
      <c r="H34" s="20"/>
      <c r="I34" s="26"/>
      <c r="J34" s="27"/>
      <c r="K34" s="28"/>
      <c r="L34" s="52"/>
      <c r="M34" s="29"/>
      <c r="N34" s="30"/>
      <c r="O34" s="38"/>
      <c r="P34" s="32"/>
      <c r="Q34" s="33"/>
      <c r="R34" s="28"/>
      <c r="S34" s="53"/>
      <c r="T34" s="29"/>
      <c r="U34" s="30"/>
      <c r="V34" s="32"/>
      <c r="W34" s="34"/>
      <c r="X34" s="58"/>
    </row>
    <row r="35" spans="2:24" ht="14.45" customHeight="1" x14ac:dyDescent="0.2">
      <c r="B35" s="36">
        <v>30</v>
      </c>
      <c r="C35" s="24"/>
      <c r="D35" s="51"/>
      <c r="E35" s="51"/>
      <c r="F35" s="25"/>
      <c r="G35" s="19"/>
      <c r="H35" s="20"/>
      <c r="I35" s="26"/>
      <c r="J35" s="27"/>
      <c r="K35" s="28"/>
      <c r="L35" s="52"/>
      <c r="M35" s="29"/>
      <c r="N35" s="30"/>
      <c r="O35" s="38"/>
      <c r="P35" s="32"/>
      <c r="Q35" s="33"/>
      <c r="R35" s="28"/>
      <c r="S35" s="53"/>
      <c r="T35" s="29"/>
      <c r="U35" s="30"/>
      <c r="V35" s="32"/>
      <c r="W35" s="34"/>
      <c r="X35" s="58"/>
    </row>
    <row r="36" spans="2:24" ht="14.45" customHeight="1" thickBot="1" x14ac:dyDescent="0.25">
      <c r="B36" s="41"/>
      <c r="C36" s="42"/>
      <c r="D36" s="43"/>
      <c r="E36" s="43"/>
      <c r="F36" s="69"/>
      <c r="G36" s="69"/>
      <c r="H36" s="69"/>
      <c r="I36" s="69"/>
      <c r="J36" s="69"/>
      <c r="K36" s="44"/>
      <c r="L36" s="43"/>
      <c r="M36" s="43"/>
      <c r="N36" s="45"/>
      <c r="O36" s="46"/>
      <c r="P36" s="47"/>
      <c r="Q36" s="48"/>
      <c r="R36" s="44"/>
      <c r="S36" s="49"/>
      <c r="T36" s="50"/>
      <c r="U36" s="45"/>
      <c r="V36" s="47"/>
      <c r="W36" s="47"/>
      <c r="X36" s="70"/>
    </row>
    <row r="37" spans="2:24" ht="14.45" customHeight="1" x14ac:dyDescent="0.2"/>
    <row r="38" spans="2:24" ht="14.45" customHeight="1" x14ac:dyDescent="0.2"/>
    <row r="39" spans="2:24" ht="14.45" customHeight="1" x14ac:dyDescent="0.2"/>
    <row r="40" spans="2:24" ht="14.45" customHeight="1" x14ac:dyDescent="0.2"/>
    <row r="41" spans="2:24" ht="14.45" customHeight="1" x14ac:dyDescent="0.2"/>
    <row r="42" spans="2:24" ht="14.45" customHeight="1" x14ac:dyDescent="0.2"/>
    <row r="43" spans="2:24" ht="14.45" customHeight="1" x14ac:dyDescent="0.2"/>
    <row r="44" spans="2:24" ht="14.45" customHeight="1" x14ac:dyDescent="0.2"/>
    <row r="45" spans="2:24" ht="14.45" customHeight="1" x14ac:dyDescent="0.2"/>
    <row r="46" spans="2:24" ht="14.45" hidden="1" customHeight="1" x14ac:dyDescent="0.2"/>
    <row r="47" spans="2:24" ht="14.45" hidden="1" customHeight="1" x14ac:dyDescent="0.2"/>
    <row r="48" spans="2:24" ht="14.45" hidden="1" customHeight="1" x14ac:dyDescent="0.2"/>
    <row r="49" ht="14.45" hidden="1" customHeight="1" x14ac:dyDescent="0.2"/>
    <row r="50" ht="14.45" hidden="1" customHeight="1" x14ac:dyDescent="0.2"/>
    <row r="51" ht="14.45" hidden="1" customHeight="1" x14ac:dyDescent="0.2"/>
    <row r="52" ht="14.45" hidden="1" customHeight="1" x14ac:dyDescent="0.2"/>
    <row r="53" ht="14.45" hidden="1" customHeight="1" x14ac:dyDescent="0.2"/>
    <row r="54" ht="14.45" hidden="1" customHeight="1" x14ac:dyDescent="0.2"/>
    <row r="55" ht="14.45" hidden="1" customHeight="1" x14ac:dyDescent="0.2"/>
    <row r="56" ht="14.45" hidden="1" customHeight="1" x14ac:dyDescent="0.2"/>
    <row r="57" ht="14.45" hidden="1" customHeight="1" x14ac:dyDescent="0.2"/>
    <row r="58" ht="14.45" hidden="1" customHeight="1" x14ac:dyDescent="0.2"/>
    <row r="59" ht="14.45" hidden="1" customHeight="1" x14ac:dyDescent="0.2"/>
    <row r="60" ht="14.45" hidden="1" customHeight="1" x14ac:dyDescent="0.2"/>
    <row r="61" ht="14.45" hidden="1" customHeight="1" x14ac:dyDescent="0.2"/>
    <row r="62" ht="14.45" hidden="1" customHeight="1" x14ac:dyDescent="0.2"/>
    <row r="63" ht="14.45" hidden="1" customHeight="1" x14ac:dyDescent="0.2"/>
    <row r="64" ht="14.45" hidden="1" customHeight="1" x14ac:dyDescent="0.2"/>
    <row r="65" ht="14.45" hidden="1" customHeight="1" x14ac:dyDescent="0.2"/>
    <row r="66" ht="14.45" hidden="1" customHeight="1" x14ac:dyDescent="0.2"/>
    <row r="67" ht="14.45" hidden="1" customHeight="1" x14ac:dyDescent="0.2"/>
    <row r="68" ht="14.45" hidden="1" customHeight="1" x14ac:dyDescent="0.2"/>
    <row r="69" ht="14.45" hidden="1" customHeight="1" x14ac:dyDescent="0.2"/>
    <row r="70" ht="14.45" hidden="1" customHeight="1" x14ac:dyDescent="0.2"/>
    <row r="71" ht="14.45" hidden="1" customHeight="1" x14ac:dyDescent="0.2"/>
    <row r="72" ht="14.45" hidden="1" customHeight="1" x14ac:dyDescent="0.2"/>
    <row r="73" ht="14.45" hidden="1" customHeight="1" x14ac:dyDescent="0.2"/>
    <row r="74" ht="14.45" hidden="1" customHeight="1" x14ac:dyDescent="0.2"/>
    <row r="75" ht="14.45" hidden="1" customHeight="1" x14ac:dyDescent="0.2"/>
    <row r="76" ht="14.45" hidden="1" customHeight="1" x14ac:dyDescent="0.2"/>
    <row r="77" ht="14.45" hidden="1" customHeight="1" x14ac:dyDescent="0.2"/>
    <row r="78" ht="14.45" hidden="1" customHeight="1" x14ac:dyDescent="0.2"/>
    <row r="79" ht="14.45" hidden="1" customHeight="1" x14ac:dyDescent="0.2"/>
    <row r="80" ht="14.45" hidden="1" customHeight="1" x14ac:dyDescent="0.2"/>
    <row r="81" ht="14.45" hidden="1" customHeight="1" x14ac:dyDescent="0.2"/>
    <row r="82" ht="14.45" hidden="1" customHeight="1" x14ac:dyDescent="0.2"/>
    <row r="83" ht="14.45" hidden="1" customHeight="1" x14ac:dyDescent="0.2"/>
    <row r="84" ht="14.45" hidden="1" customHeight="1" x14ac:dyDescent="0.2"/>
    <row r="85" ht="14.45" hidden="1" customHeight="1" x14ac:dyDescent="0.2"/>
    <row r="86" ht="14.45" hidden="1" customHeight="1" x14ac:dyDescent="0.2"/>
    <row r="87" ht="14.45" hidden="1" customHeight="1" x14ac:dyDescent="0.2"/>
    <row r="88" ht="14.45" hidden="1" customHeight="1" x14ac:dyDescent="0.2"/>
    <row r="89" ht="14.45" hidden="1" customHeight="1" x14ac:dyDescent="0.2"/>
    <row r="90" ht="14.45" hidden="1" customHeight="1" x14ac:dyDescent="0.2"/>
    <row r="91" ht="14.45" hidden="1" customHeight="1" x14ac:dyDescent="0.2"/>
    <row r="92" ht="14.45" hidden="1" customHeight="1" x14ac:dyDescent="0.2"/>
    <row r="93" ht="14.45" hidden="1" customHeight="1" x14ac:dyDescent="0.2"/>
    <row r="94" ht="14.45" hidden="1" customHeight="1" x14ac:dyDescent="0.2"/>
    <row r="95" ht="14.45" hidden="1" customHeight="1" x14ac:dyDescent="0.2"/>
    <row r="96" ht="14.45" hidden="1" customHeight="1" x14ac:dyDescent="0.2"/>
    <row r="97" ht="14.45" hidden="1" customHeight="1" x14ac:dyDescent="0.2"/>
    <row r="98" ht="14.45" hidden="1" customHeight="1" x14ac:dyDescent="0.2"/>
    <row r="99" ht="14.45" hidden="1" customHeight="1" x14ac:dyDescent="0.2"/>
    <row r="100" ht="14.45" hidden="1" customHeight="1" x14ac:dyDescent="0.2"/>
    <row r="101" ht="14.45" hidden="1" customHeight="1" x14ac:dyDescent="0.2"/>
    <row r="102" ht="14.45" hidden="1" customHeight="1" x14ac:dyDescent="0.2"/>
    <row r="103" ht="14.45" hidden="1" customHeight="1" x14ac:dyDescent="0.2"/>
    <row r="104" ht="14.45" hidden="1" customHeight="1" x14ac:dyDescent="0.2"/>
    <row r="105" ht="14.45" hidden="1" customHeight="1" x14ac:dyDescent="0.2"/>
    <row r="106" ht="14.45" hidden="1" customHeight="1" x14ac:dyDescent="0.2"/>
    <row r="107" ht="14.45" hidden="1" customHeight="1" x14ac:dyDescent="0.2"/>
    <row r="108" ht="14.45" hidden="1" customHeight="1" x14ac:dyDescent="0.2"/>
    <row r="109" ht="14.45" hidden="1" customHeight="1" x14ac:dyDescent="0.2"/>
    <row r="110" ht="14.45" hidden="1" customHeight="1" x14ac:dyDescent="0.2"/>
    <row r="111" ht="14.45" hidden="1" customHeight="1" x14ac:dyDescent="0.2"/>
    <row r="112" ht="14.45" hidden="1" customHeight="1" x14ac:dyDescent="0.2"/>
    <row r="113" ht="14.45" hidden="1" customHeight="1" x14ac:dyDescent="0.2"/>
    <row r="114" ht="14.45" hidden="1" customHeight="1" x14ac:dyDescent="0.2"/>
    <row r="115" ht="14.45" hidden="1" customHeight="1" x14ac:dyDescent="0.2"/>
    <row r="116" ht="14.45" hidden="1" customHeight="1" x14ac:dyDescent="0.2"/>
    <row r="117" ht="14.45" hidden="1" customHeight="1" x14ac:dyDescent="0.2"/>
    <row r="118" ht="14.45" hidden="1" customHeight="1" x14ac:dyDescent="0.2"/>
    <row r="119" ht="14.45" hidden="1" customHeight="1" x14ac:dyDescent="0.2"/>
    <row r="120" ht="14.45" hidden="1" customHeight="1" x14ac:dyDescent="0.2"/>
    <row r="121" ht="14.45" hidden="1" customHeight="1" x14ac:dyDescent="0.2"/>
    <row r="122" ht="14.45" hidden="1" customHeight="1" x14ac:dyDescent="0.2"/>
    <row r="123" ht="14.45" hidden="1" customHeight="1" x14ac:dyDescent="0.2"/>
    <row r="124" ht="14.45" hidden="1" customHeight="1" x14ac:dyDescent="0.2"/>
    <row r="125" ht="14.45" hidden="1" customHeight="1" x14ac:dyDescent="0.2"/>
    <row r="126" ht="14.45" hidden="1" customHeight="1" x14ac:dyDescent="0.2"/>
    <row r="127" ht="14.45" hidden="1" customHeight="1" x14ac:dyDescent="0.2"/>
    <row r="128" ht="14.45" hidden="1" customHeight="1" x14ac:dyDescent="0.2"/>
    <row r="129" ht="14.45" hidden="1" customHeight="1" x14ac:dyDescent="0.2"/>
    <row r="130" ht="14.45" hidden="1" customHeight="1" x14ac:dyDescent="0.2"/>
    <row r="131" ht="14.45" hidden="1" customHeight="1" x14ac:dyDescent="0.2"/>
    <row r="132" ht="14.45" hidden="1" customHeight="1" x14ac:dyDescent="0.2"/>
    <row r="133" ht="14.45" hidden="1" customHeight="1" x14ac:dyDescent="0.2"/>
    <row r="134" ht="14.45" hidden="1" customHeight="1" x14ac:dyDescent="0.2"/>
    <row r="135" ht="14.45" hidden="1" customHeight="1" x14ac:dyDescent="0.2"/>
    <row r="136" ht="14.45" hidden="1" customHeight="1" x14ac:dyDescent="0.2"/>
    <row r="137" ht="14.45" hidden="1" customHeight="1" x14ac:dyDescent="0.2"/>
    <row r="138" ht="14.45" hidden="1" customHeight="1" x14ac:dyDescent="0.2"/>
    <row r="139" ht="14.45" hidden="1" customHeight="1" x14ac:dyDescent="0.2"/>
    <row r="140" ht="14.45" hidden="1" customHeight="1" x14ac:dyDescent="0.2"/>
    <row r="141" ht="14.45" hidden="1" customHeight="1" x14ac:dyDescent="0.2"/>
    <row r="142" ht="14.45" hidden="1" customHeight="1" x14ac:dyDescent="0.2"/>
    <row r="143" ht="14.45" hidden="1" customHeight="1" x14ac:dyDescent="0.2"/>
    <row r="144" ht="14.45" hidden="1" customHeight="1" x14ac:dyDescent="0.2"/>
    <row r="145" ht="14.45" hidden="1" customHeight="1" x14ac:dyDescent="0.2"/>
    <row r="146" ht="14.45" hidden="1" customHeight="1" x14ac:dyDescent="0.2"/>
    <row r="147" ht="14.45" hidden="1" customHeight="1" x14ac:dyDescent="0.2"/>
    <row r="148" ht="14.45" hidden="1" customHeight="1" x14ac:dyDescent="0.2"/>
    <row r="149" ht="14.45" hidden="1" customHeight="1" x14ac:dyDescent="0.2"/>
    <row r="150" ht="14.45" hidden="1" customHeight="1" x14ac:dyDescent="0.2"/>
    <row r="151" ht="14.45" hidden="1" customHeight="1" x14ac:dyDescent="0.2"/>
    <row r="152" ht="14.45" hidden="1" customHeight="1" x14ac:dyDescent="0.2"/>
    <row r="153" ht="14.45" hidden="1" customHeight="1" x14ac:dyDescent="0.2"/>
    <row r="154" ht="14.45" hidden="1" customHeight="1" x14ac:dyDescent="0.2"/>
    <row r="155" ht="14.45" hidden="1" customHeight="1" x14ac:dyDescent="0.2"/>
    <row r="156" ht="14.45" hidden="1" customHeight="1" x14ac:dyDescent="0.2"/>
    <row r="157" ht="14.45" hidden="1" customHeight="1" x14ac:dyDescent="0.2"/>
    <row r="158" ht="14.45" hidden="1" customHeight="1" x14ac:dyDescent="0.2"/>
    <row r="159" ht="14.45" hidden="1" customHeight="1" x14ac:dyDescent="0.2"/>
    <row r="160" ht="14.45" hidden="1" customHeight="1" x14ac:dyDescent="0.2"/>
    <row r="161" ht="14.45" hidden="1" customHeight="1" x14ac:dyDescent="0.2"/>
    <row r="162" ht="14.45" hidden="1" customHeight="1" x14ac:dyDescent="0.2"/>
    <row r="163" ht="14.45" hidden="1" customHeight="1" x14ac:dyDescent="0.2"/>
    <row r="164" ht="14.45" hidden="1" customHeight="1" x14ac:dyDescent="0.2"/>
    <row r="165" ht="14.45" hidden="1" customHeight="1" x14ac:dyDescent="0.2"/>
    <row r="166" ht="14.45" hidden="1" customHeight="1" x14ac:dyDescent="0.2"/>
    <row r="167" ht="14.45" hidden="1" customHeight="1" x14ac:dyDescent="0.2"/>
    <row r="168" ht="14.45" hidden="1" customHeight="1" x14ac:dyDescent="0.2"/>
    <row r="169" ht="14.45" hidden="1" customHeight="1" x14ac:dyDescent="0.2"/>
    <row r="170" ht="14.45" hidden="1" customHeight="1" x14ac:dyDescent="0.2"/>
    <row r="171" ht="14.45" hidden="1" customHeight="1" x14ac:dyDescent="0.2"/>
    <row r="172" ht="14.45" hidden="1" customHeight="1" x14ac:dyDescent="0.2"/>
    <row r="173" ht="14.45" hidden="1" customHeight="1" x14ac:dyDescent="0.2"/>
    <row r="174" ht="14.45" hidden="1" customHeight="1" x14ac:dyDescent="0.2"/>
    <row r="175" ht="14.45" hidden="1" customHeight="1" x14ac:dyDescent="0.2"/>
    <row r="176" ht="14.45" hidden="1" customHeight="1" x14ac:dyDescent="0.2"/>
    <row r="177" ht="14.45" hidden="1" customHeight="1" x14ac:dyDescent="0.2"/>
    <row r="178" ht="14.45" hidden="1" customHeight="1" x14ac:dyDescent="0.2"/>
    <row r="179" ht="14.45" hidden="1" customHeight="1" x14ac:dyDescent="0.2"/>
    <row r="180" ht="14.45" hidden="1" customHeight="1" x14ac:dyDescent="0.2"/>
    <row r="181" ht="14.45" hidden="1" customHeight="1" x14ac:dyDescent="0.2"/>
    <row r="182" ht="14.45" hidden="1" customHeight="1" x14ac:dyDescent="0.2"/>
    <row r="183" ht="14.45" hidden="1" customHeight="1" x14ac:dyDescent="0.2"/>
    <row r="184" ht="14.45" hidden="1" customHeight="1" x14ac:dyDescent="0.2"/>
    <row r="185" ht="14.45" hidden="1" customHeight="1" x14ac:dyDescent="0.2"/>
    <row r="186" ht="14.45" hidden="1" customHeight="1" x14ac:dyDescent="0.2"/>
    <row r="187" ht="14.45" hidden="1" customHeight="1" x14ac:dyDescent="0.2"/>
    <row r="188" ht="14.45" hidden="1" customHeight="1" x14ac:dyDescent="0.2"/>
    <row r="189" ht="14.45" hidden="1" customHeight="1" x14ac:dyDescent="0.2"/>
    <row r="190" ht="14.45" hidden="1" customHeight="1" x14ac:dyDescent="0.2"/>
    <row r="191" ht="14.45" hidden="1" customHeight="1" x14ac:dyDescent="0.2"/>
    <row r="192" ht="14.45" hidden="1" customHeight="1" x14ac:dyDescent="0.2"/>
    <row r="193" ht="14.45" hidden="1" customHeight="1" x14ac:dyDescent="0.2"/>
    <row r="194" ht="14.45" hidden="1" customHeight="1" x14ac:dyDescent="0.2"/>
    <row r="195" ht="14.45" hidden="1" customHeight="1" x14ac:dyDescent="0.2"/>
    <row r="196" ht="14.45" hidden="1" customHeight="1" x14ac:dyDescent="0.2"/>
    <row r="197" ht="14.45" hidden="1" customHeight="1" x14ac:dyDescent="0.2"/>
    <row r="198" ht="14.45" hidden="1" customHeight="1" x14ac:dyDescent="0.2"/>
    <row r="199" ht="14.45" hidden="1" customHeight="1" x14ac:dyDescent="0.2"/>
    <row r="200" ht="14.45" hidden="1" customHeight="1" x14ac:dyDescent="0.2"/>
    <row r="201" ht="14.45" hidden="1" customHeight="1" x14ac:dyDescent="0.2"/>
    <row r="202" ht="14.45" hidden="1" customHeight="1" x14ac:dyDescent="0.2"/>
    <row r="203" ht="14.45" hidden="1" customHeight="1" x14ac:dyDescent="0.2"/>
    <row r="204" ht="14.45" hidden="1" customHeight="1" x14ac:dyDescent="0.2"/>
    <row r="205" ht="14.45" hidden="1" customHeight="1" x14ac:dyDescent="0.2"/>
    <row r="206" ht="14.45" hidden="1" customHeight="1" x14ac:dyDescent="0.2"/>
    <row r="207" ht="14.45" hidden="1" customHeight="1" x14ac:dyDescent="0.2"/>
    <row r="208" ht="14.45" hidden="1" customHeight="1" x14ac:dyDescent="0.2"/>
    <row r="209" ht="14.45" hidden="1" customHeight="1" x14ac:dyDescent="0.2"/>
    <row r="210" ht="14.45" hidden="1" customHeight="1" x14ac:dyDescent="0.2"/>
    <row r="211" ht="14.45" hidden="1" customHeight="1" x14ac:dyDescent="0.2"/>
    <row r="212" ht="14.45" hidden="1" customHeight="1" x14ac:dyDescent="0.2"/>
    <row r="213" ht="14.45" hidden="1" customHeight="1" x14ac:dyDescent="0.2"/>
    <row r="214" ht="14.45" hidden="1" customHeight="1" x14ac:dyDescent="0.2"/>
    <row r="215" ht="14.45" hidden="1" customHeight="1" x14ac:dyDescent="0.2"/>
    <row r="216" ht="14.45" hidden="1" customHeight="1" x14ac:dyDescent="0.2"/>
    <row r="217" ht="14.45" hidden="1" customHeight="1" x14ac:dyDescent="0.2"/>
    <row r="218" ht="14.45" hidden="1" customHeight="1" x14ac:dyDescent="0.2"/>
    <row r="219" ht="14.45" hidden="1" customHeight="1" x14ac:dyDescent="0.2"/>
    <row r="220" ht="14.45" hidden="1" customHeight="1" x14ac:dyDescent="0.2"/>
    <row r="221" ht="14.45" hidden="1" customHeight="1" x14ac:dyDescent="0.2"/>
    <row r="222" ht="14.45" hidden="1" customHeight="1" x14ac:dyDescent="0.2"/>
    <row r="223" ht="14.45" hidden="1" customHeight="1" x14ac:dyDescent="0.2"/>
    <row r="224" ht="14.45" hidden="1" customHeight="1" x14ac:dyDescent="0.2"/>
    <row r="225" ht="14.45" hidden="1" customHeight="1" x14ac:dyDescent="0.2"/>
    <row r="226" ht="14.45" hidden="1" customHeight="1" x14ac:dyDescent="0.2"/>
    <row r="227" ht="14.45" hidden="1" customHeight="1" x14ac:dyDescent="0.2"/>
    <row r="228" ht="14.45" hidden="1" customHeight="1" x14ac:dyDescent="0.2"/>
    <row r="229" ht="14.45" hidden="1" customHeight="1" x14ac:dyDescent="0.2"/>
    <row r="230" ht="14.45" hidden="1" customHeight="1" x14ac:dyDescent="0.2"/>
    <row r="231" ht="14.45" hidden="1" customHeight="1" x14ac:dyDescent="0.2"/>
    <row r="232" ht="14.45" hidden="1" customHeight="1" x14ac:dyDescent="0.2"/>
    <row r="233" ht="14.45" hidden="1" customHeight="1" x14ac:dyDescent="0.2"/>
    <row r="234" ht="14.45" hidden="1" customHeight="1" x14ac:dyDescent="0.2"/>
    <row r="235" ht="14.45" hidden="1" customHeight="1" x14ac:dyDescent="0.2"/>
    <row r="236" ht="14.45" hidden="1" customHeight="1" x14ac:dyDescent="0.2"/>
    <row r="237" ht="14.45" hidden="1" customHeight="1" x14ac:dyDescent="0.2"/>
    <row r="238" ht="14.45" hidden="1" customHeight="1" x14ac:dyDescent="0.2"/>
    <row r="239" ht="14.45" hidden="1" customHeight="1" x14ac:dyDescent="0.2"/>
    <row r="240" ht="14.45" hidden="1" customHeight="1" x14ac:dyDescent="0.2"/>
    <row r="241" ht="14.45" hidden="1" customHeight="1" x14ac:dyDescent="0.2"/>
    <row r="242" ht="14.45" hidden="1" customHeight="1" x14ac:dyDescent="0.2"/>
    <row r="243" ht="14.45" hidden="1" customHeight="1" x14ac:dyDescent="0.2"/>
    <row r="244" ht="14.45" hidden="1" customHeight="1" x14ac:dyDescent="0.2"/>
    <row r="245" ht="14.45" hidden="1" customHeight="1" x14ac:dyDescent="0.2"/>
  </sheetData>
  <conditionalFormatting sqref="B3:X36">
    <cfRule type="expression" dxfId="26" priority="19">
      <formula>NOT(CELL("Schutz",B3))</formula>
    </cfRule>
  </conditionalFormatting>
  <conditionalFormatting sqref="C6:W35">
    <cfRule type="expression" dxfId="25" priority="3">
      <formula>$G6="Abgeschlossen"</formula>
    </cfRule>
    <cfRule type="expression" dxfId="24" priority="4">
      <formula>$G6="Teilverkauf"</formula>
    </cfRule>
  </conditionalFormatting>
  <dataValidations count="1">
    <dataValidation type="list" allowBlank="1" showErrorMessage="1" errorTitle="Achtung" error="Achtung !!!" sqref="J4">
      <formula1>Handel_Nummer</formula1>
    </dataValidation>
  </dataValidations>
  <pageMargins left="0.7" right="0.7" top="0.78740157499999996" bottom="0.78740157499999996" header="0.3" footer="0.3"/>
  <pageSetup paperSize="9" scale="20" fitToHeight="0" orientation="landscape" r:id="rId1"/>
  <ignoredErrors>
    <ignoredError sqref="F5:J5 W5 F6:H23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Handel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Aktienhandel</dc:title>
  <dc:creator>Micha El Alacrán</dc:creator>
  <cp:lastModifiedBy> </cp:lastModifiedBy>
  <dcterms:created xsi:type="dcterms:W3CDTF">2023-04-09T15:55:14Z</dcterms:created>
  <dcterms:modified xsi:type="dcterms:W3CDTF">2023-05-05T16:45:27Z</dcterms:modified>
</cp:coreProperties>
</file>